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0. OSAKOND\Konsulaarkoolitus\Sisejulgeolekufond\Taotlemisdokumendid\2016\Vahearuanne\"/>
    </mc:Choice>
  </mc:AlternateContent>
  <bookViews>
    <workbookView xWindow="120" yWindow="225" windowWidth="19440" windowHeight="6540" tabRatio="757" firstSheet="1" activeTab="2"/>
  </bookViews>
  <sheets>
    <sheet name="Eelarve" sheetId="11" r:id="rId1"/>
    <sheet name="Maksetaotlus" sheetId="6" r:id="rId2"/>
    <sheet name="KULUARUANDE KOOND" sheetId="1" r:id="rId3"/>
    <sheet name="1. Tööjõukulud" sheetId="13" r:id="rId4"/>
    <sheet name="2. Lähetuskulud" sheetId="10" r:id="rId5"/>
    <sheet name=" 3. EL avalikustamise kulud" sheetId="15" r:id="rId6"/>
    <sheet name="4. Seadmed, varust, IKT" sheetId="17" r:id="rId7"/>
    <sheet name="5. Kinnisvara" sheetId="18" r:id="rId8"/>
    <sheet name="6. Muud otsesed kulud" sheetId="20" r:id="rId9"/>
    <sheet name="Nähtamatu leht" sheetId="16" state="hidden" r:id="rId10"/>
  </sheets>
  <definedNames>
    <definedName name="Kinnituskiri" comment="Vali sobiv vastusevariant">'Nähtamatu leht'!$A$12:$A$14</definedName>
    <definedName name="Projekti_valdkond">Eelarve!$C$9</definedName>
    <definedName name="Valdkond">'Nähtamatu leht'!$A$1:$A$3</definedName>
    <definedName name="Ühik">'Nähtamatu leht'!$A$6:$A$9</definedName>
  </definedNames>
  <calcPr calcId="162913"/>
</workbook>
</file>

<file path=xl/calcChain.xml><?xml version="1.0" encoding="utf-8"?>
<calcChain xmlns="http://schemas.openxmlformats.org/spreadsheetml/2006/main">
  <c r="I65" i="10" l="1"/>
  <c r="E29" i="1" l="1"/>
  <c r="I29" i="6" l="1"/>
  <c r="I30" i="6"/>
  <c r="I31" i="6"/>
  <c r="I32" i="6"/>
  <c r="I28" i="6"/>
  <c r="G69" i="11" l="1"/>
  <c r="G68" i="11" s="1"/>
  <c r="G70" i="11"/>
  <c r="G71" i="11"/>
  <c r="D32" i="6" l="1"/>
  <c r="D29" i="6"/>
  <c r="D30" i="6"/>
  <c r="D31" i="6"/>
  <c r="D28" i="6"/>
  <c r="F59" i="1" l="1"/>
  <c r="D58" i="1" l="1"/>
  <c r="C58" i="1"/>
  <c r="D57" i="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C42" i="1"/>
  <c r="D41" i="1"/>
  <c r="C41" i="1"/>
  <c r="D40" i="1"/>
  <c r="C40" i="1"/>
  <c r="C38" i="1"/>
  <c r="D38" i="1"/>
  <c r="I26" i="20" l="1"/>
  <c r="F30" i="1" s="1"/>
  <c r="I8" i="20"/>
  <c r="I27" i="20" l="1"/>
  <c r="E30" i="1"/>
  <c r="D30" i="1" s="1"/>
  <c r="B3" i="6"/>
  <c r="B2" i="6"/>
  <c r="B1" i="6"/>
  <c r="D25" i="11" l="1"/>
  <c r="C28" i="1" s="1"/>
  <c r="D26" i="11"/>
  <c r="C29" i="1" s="1"/>
  <c r="I24" i="18"/>
  <c r="F29" i="1" s="1"/>
  <c r="I24" i="17"/>
  <c r="F28" i="1" s="1"/>
  <c r="I25" i="17" l="1"/>
  <c r="E28" i="1"/>
  <c r="D28" i="1" s="1"/>
  <c r="I25" i="18"/>
  <c r="D29" i="1"/>
  <c r="G29" i="1" s="1"/>
  <c r="G28" i="1"/>
  <c r="G16" i="1"/>
  <c r="G17" i="1"/>
  <c r="G18" i="1"/>
  <c r="G19" i="1"/>
  <c r="G15" i="1"/>
  <c r="G63" i="11"/>
  <c r="G20" i="1" l="1"/>
  <c r="G65" i="11" l="1"/>
  <c r="D27" i="11" l="1"/>
  <c r="C30" i="1" s="1"/>
  <c r="G30" i="1" s="1"/>
  <c r="G64" i="11"/>
  <c r="B36" i="6"/>
  <c r="J32" i="6"/>
  <c r="J31" i="6"/>
  <c r="J30" i="6"/>
  <c r="J29" i="6"/>
  <c r="J28" i="6"/>
  <c r="I20" i="6"/>
  <c r="I19" i="6"/>
  <c r="I18" i="6"/>
  <c r="I17" i="6"/>
  <c r="I16" i="6"/>
  <c r="J33" i="6" l="1"/>
  <c r="I21" i="6"/>
  <c r="B1" i="1"/>
  <c r="D18" i="11"/>
  <c r="H33" i="6" l="1"/>
  <c r="F33" i="6"/>
  <c r="G62" i="11"/>
  <c r="D29" i="11"/>
  <c r="C32" i="1" s="1"/>
  <c r="G61" i="11" l="1"/>
  <c r="I24" i="15"/>
  <c r="F27" i="1" s="1"/>
  <c r="E27" i="1"/>
  <c r="I26" i="13"/>
  <c r="F25" i="1" s="1"/>
  <c r="E25" i="1"/>
  <c r="E26" i="1"/>
  <c r="E31" i="1" l="1"/>
  <c r="D23" i="11"/>
  <c r="C26" i="1" s="1"/>
  <c r="G72" i="11"/>
  <c r="G74" i="11" s="1"/>
  <c r="D22" i="11"/>
  <c r="D24" i="11"/>
  <c r="C27" i="1" s="1"/>
  <c r="D27" i="1"/>
  <c r="D25" i="1"/>
  <c r="I25" i="15"/>
  <c r="I27" i="13"/>
  <c r="C25" i="1" l="1"/>
  <c r="D28" i="11"/>
  <c r="G27" i="1"/>
  <c r="D32" i="1"/>
  <c r="G32" i="1" s="1"/>
  <c r="I83" i="10"/>
  <c r="F26" i="1" s="1"/>
  <c r="F31" i="1" s="1"/>
  <c r="C31" i="1" l="1"/>
  <c r="C33" i="1" s="1"/>
  <c r="G25" i="1"/>
  <c r="F33" i="1"/>
  <c r="I84" i="10"/>
  <c r="D26" i="1"/>
  <c r="G26" i="1" l="1"/>
  <c r="D31" i="1"/>
  <c r="D30" i="11"/>
  <c r="E33" i="1"/>
  <c r="E39" i="1" l="1"/>
  <c r="E16" i="1"/>
  <c r="D16" i="1" s="1"/>
  <c r="E15" i="1"/>
  <c r="D15" i="1" s="1"/>
  <c r="E59" i="1"/>
  <c r="D39" i="1"/>
  <c r="D59" i="1" s="1"/>
  <c r="C13" i="11"/>
  <c r="E27" i="11"/>
  <c r="E24" i="11"/>
  <c r="E25" i="11"/>
  <c r="C14" i="11"/>
  <c r="E30" i="11"/>
  <c r="E28" i="11"/>
  <c r="E23" i="11"/>
  <c r="E26" i="11"/>
  <c r="E29" i="11"/>
  <c r="E22" i="11"/>
  <c r="C17" i="11"/>
  <c r="C16" i="11"/>
  <c r="C15" i="11"/>
  <c r="D17" i="1"/>
  <c r="D18" i="1"/>
  <c r="D19" i="1"/>
  <c r="F20" i="1"/>
  <c r="G31" i="1"/>
  <c r="D18" i="6" l="1"/>
  <c r="C17" i="1"/>
  <c r="C18" i="1"/>
  <c r="D19" i="6"/>
  <c r="C19" i="1"/>
  <c r="D20" i="6"/>
  <c r="D17" i="6"/>
  <c r="C16" i="1"/>
  <c r="D16" i="6"/>
  <c r="C15" i="1"/>
  <c r="D20" i="1"/>
  <c r="E20" i="1"/>
  <c r="D33" i="1"/>
  <c r="C18" i="11"/>
  <c r="C35" i="11" s="1"/>
  <c r="C39" i="1" l="1"/>
  <c r="C59" i="1" s="1"/>
  <c r="C55" i="11"/>
  <c r="F17" i="6"/>
  <c r="H17" i="6"/>
  <c r="F16" i="6"/>
  <c r="H16" i="6"/>
  <c r="B2" i="1"/>
  <c r="D21" i="6"/>
  <c r="G33" i="1"/>
  <c r="C20" i="1"/>
  <c r="H21" i="6" l="1"/>
  <c r="F21" i="6"/>
  <c r="I33" i="6"/>
  <c r="D33" i="6"/>
</calcChain>
</file>

<file path=xl/comments1.xml><?xml version="1.0" encoding="utf-8"?>
<comments xmlns="http://schemas.openxmlformats.org/spreadsheetml/2006/main">
  <authors>
    <author>Tanel Jõks</author>
  </authors>
  <commentList>
    <comment ref="I14" authorId="0" shapeId="0">
      <text>
        <r>
          <rPr>
            <b/>
            <sz val="9"/>
            <color indexed="81"/>
            <rFont val="Tahoma"/>
            <family val="2"/>
          </rPr>
          <t>Tanel Jõks:</t>
        </r>
        <r>
          <rPr>
            <sz val="9"/>
            <color indexed="81"/>
            <rFont val="Tahoma"/>
            <family val="2"/>
          </rPr>
          <t xml:space="preserve">
220 380 rubla</t>
        </r>
      </text>
    </comment>
  </commentList>
</comments>
</file>

<file path=xl/comments2.xml><?xml version="1.0" encoding="utf-8"?>
<comments xmlns="http://schemas.openxmlformats.org/spreadsheetml/2006/main">
  <authors>
    <author>Tanel Jõks</author>
  </authors>
  <commentList>
    <comment ref="I6" authorId="0" shapeId="0">
      <text>
        <r>
          <rPr>
            <b/>
            <sz val="9"/>
            <color indexed="81"/>
            <rFont val="Tahoma"/>
            <family val="2"/>
          </rPr>
          <t>Tanel Jõks:</t>
        </r>
        <r>
          <rPr>
            <sz val="9"/>
            <color indexed="81"/>
            <rFont val="Tahoma"/>
            <family val="2"/>
          </rPr>
          <t xml:space="preserve">
22 100 rubla</t>
        </r>
      </text>
    </comment>
  </commentList>
</comments>
</file>

<file path=xl/sharedStrings.xml><?xml version="1.0" encoding="utf-8"?>
<sst xmlns="http://schemas.openxmlformats.org/spreadsheetml/2006/main" count="615" uniqueCount="355">
  <si>
    <t>Kuluaruande vorm</t>
  </si>
  <si>
    <t>Rea nr</t>
  </si>
  <si>
    <t>Kululiik</t>
  </si>
  <si>
    <t>Eelarve täitmise %</t>
  </si>
  <si>
    <t>Tööjõukulud</t>
  </si>
  <si>
    <t>Lähetuskulud</t>
  </si>
  <si>
    <t>Projekti tegelikud kulud</t>
  </si>
  <si>
    <t>2. Lähetuskulud</t>
  </si>
  <si>
    <t>PROJEKTI KULUD KOKKU</t>
  </si>
  <si>
    <t>Kavandatud eelarve</t>
  </si>
  <si>
    <t>KAUDSED KULUD</t>
  </si>
  <si>
    <t>Rahastamisallikas</t>
  </si>
  <si>
    <t>Summa</t>
  </si>
  <si>
    <t>Riiklik kaasfinantseering</t>
  </si>
  <si>
    <t>Partnerite poolne kaasfinantseering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</si>
  <si>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</si>
  <si>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</si>
  <si>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</si>
  <si>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</si>
  <si>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</si>
  <si>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Varjupaik</t>
  </si>
  <si>
    <t>Integratsioon</t>
  </si>
  <si>
    <t>Tagasipöördumine</t>
  </si>
  <si>
    <t>KOOND</t>
  </si>
  <si>
    <t>Otsesed kulud kokku</t>
  </si>
  <si>
    <t>Kaudsed kulud</t>
  </si>
  <si>
    <t>Projekti kulud kokku</t>
  </si>
  <si>
    <t>Kulu detailne kirjeldus</t>
  </si>
  <si>
    <t>Ühik</t>
  </si>
  <si>
    <t>PROJEKTI OTSESED KULUD</t>
  </si>
  <si>
    <t>tund</t>
  </si>
  <si>
    <t>PROJEKTI OTSESED KULUD KOKKU</t>
  </si>
  <si>
    <t>PROJEKTI KAUDSED KULUD</t>
  </si>
  <si>
    <t>Kogus</t>
  </si>
  <si>
    <t>Ühiku hind KM-ga</t>
  </si>
  <si>
    <t>% kogukuludest</t>
  </si>
  <si>
    <t xml:space="preserve">OTSESED KULUD </t>
  </si>
  <si>
    <t>Projekti käigus saadud muud sissetulekud</t>
  </si>
  <si>
    <t>SELGITUS</t>
  </si>
  <si>
    <t>Kuludokumendi väljastaja</t>
  </si>
  <si>
    <t>Kuludokumendi nimetus</t>
  </si>
  <si>
    <t>Kuludokumendi number</t>
  </si>
  <si>
    <t>Kuludokumendi kuupäev</t>
  </si>
  <si>
    <t>Kulu lühikirjeldus</t>
  </si>
  <si>
    <t>kuu</t>
  </si>
  <si>
    <t>tk</t>
  </si>
  <si>
    <t>Osakaal %</t>
  </si>
  <si>
    <t>Tabel 1. Projekti maksumuse ja tulude prognoos allikate lõikes (EUR)</t>
  </si>
  <si>
    <t>PROJEKTI MAKSUMUS KOKKU</t>
  </si>
  <si>
    <t>Tabel 2. Projekti kululiikide koondtabel (prognoos) (EUR)</t>
  </si>
  <si>
    <t xml:space="preserve">Tööjõukulud kokku </t>
  </si>
  <si>
    <t>EL avalikustamise kulud kokku</t>
  </si>
  <si>
    <t xml:space="preserve">Tabel 4. Toetuse saaja kinnitus </t>
  </si>
  <si>
    <t>Kulu tasumise kuupäev</t>
  </si>
  <si>
    <t>Projekti kavandatud tulud</t>
  </si>
  <si>
    <t>Tegelikud tulud kokku</t>
  </si>
  <si>
    <t>Maksetaotluse vorm</t>
  </si>
  <si>
    <t>I</t>
  </si>
  <si>
    <t>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</si>
  <si>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</si>
  <si>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</si>
  <si>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</si>
  <si>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</si>
  <si>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</si>
  <si>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</si>
  <si>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</si>
  <si>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</si>
  <si>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</si>
  <si>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</si>
  <si>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</si>
  <si>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</si>
  <si>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</si>
  <si>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</si>
  <si>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</si>
  <si>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Toetuse saaja esindaja</t>
  </si>
  <si>
    <t>Muud otsesed kulud</t>
  </si>
  <si>
    <t>Muud otsesed kulud kokku</t>
  </si>
  <si>
    <t>SISEJULGEOLEKUFOND</t>
  </si>
  <si>
    <t>ISF</t>
  </si>
  <si>
    <t>Kinnisvara</t>
  </si>
  <si>
    <t>Toetus ühisele viisapoliitikale – riigi suutlikkus</t>
  </si>
  <si>
    <t>Toetus ühisele viisapoliitikale – konsulaarkoostöö</t>
  </si>
  <si>
    <t>Piirid – EUROSUR</t>
  </si>
  <si>
    <t>Piirid – teabevahetus</t>
  </si>
  <si>
    <t>Piirid – liidu ühised normid</t>
  </si>
  <si>
    <t>Piirid – eesseisvad ülesanded</t>
  </si>
  <si>
    <t>Piirid – riigi suutlikkus</t>
  </si>
  <si>
    <t>Kuritegevus – kuritegevuse tõkestamine ja selle vastu võitlemine</t>
  </si>
  <si>
    <t>Kuritegevus – teabevahetus</t>
  </si>
  <si>
    <t>Kuritegevus – koolitus</t>
  </si>
  <si>
    <t>Kuritegevus – ohvrite abistamine</t>
  </si>
  <si>
    <t>Kuritegevus – ohu- ja riskihinnangud</t>
  </si>
  <si>
    <t>Riskid – riskide ennetamine ja nende kõrvaldamine</t>
  </si>
  <si>
    <t>Riskid – teabevahetus</t>
  </si>
  <si>
    <t>Riskid – koolitus</t>
  </si>
  <si>
    <t>Riskid – ohvrite abistamine</t>
  </si>
  <si>
    <t>Riskid – taristu</t>
  </si>
  <si>
    <t>Riskid – varajane hoiatamine ja kriisolukorrad</t>
  </si>
  <si>
    <t>Riskid – ohu- ja riskihinnangud</t>
  </si>
  <si>
    <t>1. ISF</t>
  </si>
  <si>
    <t>2. Riiklik kaasfinantseering</t>
  </si>
  <si>
    <t>4. Partnerite poolne kaasfinantseering</t>
  </si>
  <si>
    <t>5. Projekti käigus saadud muud sissetulekud</t>
  </si>
  <si>
    <t>5. Kinnisvara</t>
  </si>
  <si>
    <t>6. Muud otsesed kulud</t>
  </si>
  <si>
    <r>
      <t xml:space="preserve">Toetus ühisele viisapoliitikale – liidu </t>
    </r>
    <r>
      <rPr>
        <i/>
        <sz val="12"/>
        <color theme="1"/>
        <rFont val="Times New Roman"/>
        <family val="1"/>
        <charset val="186"/>
      </rPr>
      <t>acquis</t>
    </r>
  </si>
  <si>
    <r>
      <t xml:space="preserve">Piirid – liidu </t>
    </r>
    <r>
      <rPr>
        <i/>
        <sz val="12"/>
        <color theme="1"/>
        <rFont val="Times New Roman"/>
        <family val="1"/>
        <charset val="186"/>
      </rPr>
      <t>acquis</t>
    </r>
  </si>
  <si>
    <t>Maksed*</t>
  </si>
  <si>
    <t>* lahtrite arv sõltub toetuslepingus kavandatud maksete arvust</t>
  </si>
  <si>
    <t>* lahtrite arv sõltub projekti käigus teostatud maksete arvust</t>
  </si>
  <si>
    <t xml:space="preserve">Tabel 3. Projekti kulud programmis esitatud riiklike prioriteetide jaotuse lõikes (EUR) </t>
  </si>
  <si>
    <t>Tabel 1. Projekti maksumus ja tulud allikate lõikes (EUR)*</t>
  </si>
  <si>
    <t>* aruandlusperioodi lahtreid lisatakse juurde vastavalt vajadusele</t>
  </si>
  <si>
    <t>Tabel 2. Kuluaruande koond (EUR)*</t>
  </si>
  <si>
    <t>Tegelikud kulud kokku</t>
  </si>
  <si>
    <t>3. EL avalikustamise kulud</t>
  </si>
  <si>
    <t>4. Seadmed, varustus, IKT-arendused</t>
  </si>
  <si>
    <t>Seadmed, varustus, IKT-arendused</t>
  </si>
  <si>
    <t>Tabel 3. Projekti kulude prognoos programmis esitatud riiklike prioriteetide jaotuse lõikes (EUR)</t>
  </si>
  <si>
    <t>Tabel 4. Projekti detailne eelarveprognoos (EUR)</t>
  </si>
  <si>
    <t>Seadmete, varustuse, IKT-arendustega seotud kulud kokku</t>
  </si>
  <si>
    <t>Kinnisvaraga seotud kulud kokku</t>
  </si>
  <si>
    <t>* aruandlusperioode lisatakse juurde vastavalt vajadusele</t>
  </si>
  <si>
    <t>Aruandlusperioodi pp/kk/aaaa-pp/kk/aaaa kulud kokku*</t>
  </si>
  <si>
    <t>2. Sõidu- ja lähetuskulud</t>
  </si>
  <si>
    <t>Sõidu- ja lähetuskulud kokku</t>
  </si>
  <si>
    <t>EL avalikustamise kulud</t>
  </si>
  <si>
    <t>Lõppmakse</t>
  </si>
  <si>
    <t>Toetuse saaja omafinantseering</t>
  </si>
  <si>
    <t>3. Toetuse saaja omafinantseering</t>
  </si>
  <si>
    <t>2.1. Välisministeeriumi töötajate lähetuskulud</t>
  </si>
  <si>
    <t>lähetused kokku</t>
  </si>
  <si>
    <t>Koolitustega seotud PPA ja Siseministeeriumi töötajate lähetuskulud (lektorid, osalejad).</t>
  </si>
  <si>
    <r>
      <t>2.2. PPA ja siseministeeriu</t>
    </r>
    <r>
      <rPr>
        <sz val="12"/>
        <rFont val="Times New Roman"/>
        <family val="1"/>
        <charset val="186"/>
      </rPr>
      <t>mi tööt</t>
    </r>
    <r>
      <rPr>
        <sz val="12"/>
        <color theme="1"/>
        <rFont val="Times New Roman"/>
        <family val="1"/>
        <charset val="186"/>
      </rPr>
      <t>ajate lähetuskulud</t>
    </r>
  </si>
  <si>
    <t>3.1. Koolitusmaterjalide ja tunnistuste logode ja tunnuslausetega varustamine, logod koolitusruumis</t>
  </si>
  <si>
    <t>arve</t>
  </si>
  <si>
    <t>6.1. Transport</t>
  </si>
  <si>
    <t>6.2. Koolitusmaterjalid</t>
  </si>
  <si>
    <t>Koolitusmaterjalide trükk ja köitmine</t>
  </si>
  <si>
    <t>Koolitusel osalejate toitlustamine ja kohvipausid.</t>
  </si>
  <si>
    <t>6.5. Toitlustamine koos maksudega (v.a erisoodustusena käsitletavalt kulult makstavad maksud)</t>
  </si>
  <si>
    <t>Toetuse taotleja: Välisministeerium</t>
  </si>
  <si>
    <t>Projekti pealkiri: Schengeni viisade menetlejate täiendkoolitus 2016</t>
  </si>
  <si>
    <t>Projekti algus: 01.02.2016</t>
  </si>
  <si>
    <t>Välisministeeriumi töötajate koolitustega seotud lähetuskulud (osalejad, korraldajad, lektorid).</t>
  </si>
  <si>
    <t>Koolitusel osalejate transport Peterburis.</t>
  </si>
  <si>
    <t>Toetuse saaja: Välisministeerium</t>
  </si>
  <si>
    <t>Projekti tunnus: ISFB-16</t>
  </si>
  <si>
    <t>Projekti lõpp: 31.10.2016</t>
  </si>
  <si>
    <t>Projekti aruandlusperiood: 01.02.2016-31.10.2016</t>
  </si>
  <si>
    <r>
      <t>Projekti aruandlusperiood: 01.02.2016</t>
    </r>
    <r>
      <rPr>
        <sz val="12"/>
        <color theme="1"/>
        <rFont val="Symbol"/>
        <family val="1"/>
        <charset val="2"/>
      </rPr>
      <t>-</t>
    </r>
    <r>
      <rPr>
        <sz val="12"/>
        <color theme="1"/>
        <rFont val="Times New Roman"/>
        <family val="1"/>
        <charset val="186"/>
      </rPr>
      <t>31.10.2016</t>
    </r>
  </si>
  <si>
    <t>4.1.1</t>
  </si>
  <si>
    <t>4.1.2</t>
  </si>
  <si>
    <t>kuni 32%</t>
  </si>
  <si>
    <t>2.1.1</t>
  </si>
  <si>
    <t>Estravel AS</t>
  </si>
  <si>
    <t>Arve</t>
  </si>
  <si>
    <t>I2902010-01</t>
  </si>
  <si>
    <t>Lennukipiletid (Risto Roos, Kairo)</t>
  </si>
  <si>
    <t>2.1.2</t>
  </si>
  <si>
    <t>I2903546-01</t>
  </si>
  <si>
    <t>Lennukipiletid (Andry Ruumet, Šanghai)</t>
  </si>
  <si>
    <t>2.1.3</t>
  </si>
  <si>
    <t>I2902196-01</t>
  </si>
  <si>
    <t>Lennukipiletid (Carl Eric Laantee Reintamm)</t>
  </si>
  <si>
    <t>2.1.4</t>
  </si>
  <si>
    <t>I2903540-01</t>
  </si>
  <si>
    <t>Lennukipiletid (Ahti Raidal)</t>
  </si>
  <si>
    <t>2.1.5</t>
  </si>
  <si>
    <t>2.1.6</t>
  </si>
  <si>
    <t xml:space="preserve"> I2903545­01</t>
  </si>
  <si>
    <t>Lennukipiletid (Marika Kõiv-Urm)</t>
  </si>
  <si>
    <t>2.1.7</t>
  </si>
  <si>
    <t xml:space="preserve"> I2905041­01</t>
  </si>
  <si>
    <t>Lennukipiletid (Merike Sini Urve Grünthal)</t>
  </si>
  <si>
    <t xml:space="preserve"> I2903275­01</t>
  </si>
  <si>
    <t>Lennukipiletid (Sven Tölp)</t>
  </si>
  <si>
    <t>2.1.8</t>
  </si>
  <si>
    <t>I2905262­01</t>
  </si>
  <si>
    <t>Kindlustus (Hellika Kirt, Jürgo Loo)</t>
  </si>
  <si>
    <t>2.1.9</t>
  </si>
  <si>
    <t>Ambassador OOO</t>
  </si>
  <si>
    <t>AC1600225</t>
  </si>
  <si>
    <t>Majutus Peterburis hotellis Ambassador (16 inimest)</t>
  </si>
  <si>
    <t>2.1.10</t>
  </si>
  <si>
    <t>I2907570­01</t>
  </si>
  <si>
    <t>2.1.11</t>
  </si>
  <si>
    <t>I2907951­01</t>
  </si>
  <si>
    <t>Lennukipiletid (Mats Kuuskemaa)</t>
  </si>
  <si>
    <t>2.1.13</t>
  </si>
  <si>
    <t>2.1.12</t>
  </si>
  <si>
    <t>I2908174­01</t>
  </si>
  <si>
    <t>Rongi- ja bussipiletid, kindlustus (Mikk Rebane)</t>
  </si>
  <si>
    <t>I2905262­02</t>
  </si>
  <si>
    <t>Rongipiletid (Hellika Kirt, Jürgo Loo)</t>
  </si>
  <si>
    <t>2.1.14</t>
  </si>
  <si>
    <t>I2909171­01</t>
  </si>
  <si>
    <t>Rongipiletid (Argo Kangro, Jaanus Kirikmäe, Merit Kaasik, Kersti Eesmaa, Meelis Ojsassoo, Tanel Jõks)</t>
  </si>
  <si>
    <t>2.1.15</t>
  </si>
  <si>
    <t>I2905806­01</t>
  </si>
  <si>
    <t>Lennukipiletid (Merle Pormeister)</t>
  </si>
  <si>
    <t>2.1.16</t>
  </si>
  <si>
    <t>I2907240­01</t>
  </si>
  <si>
    <t>Lennukipiletid (Eva-Maria Liimets)</t>
  </si>
  <si>
    <t>2.1.17</t>
  </si>
  <si>
    <t>I2910701­01</t>
  </si>
  <si>
    <t>Lennukipiletid (Moonika Rentel)</t>
  </si>
  <si>
    <t>2.1.18</t>
  </si>
  <si>
    <t>I2906302­01</t>
  </si>
  <si>
    <t>Lennukipiletid (Marje Massa)</t>
  </si>
  <si>
    <t>2.1.19</t>
  </si>
  <si>
    <t>I2910407­01</t>
  </si>
  <si>
    <t>Lennukipiletid (Peeter Miller)</t>
  </si>
  <si>
    <t>2.1.20</t>
  </si>
  <si>
    <t>I2912483­01</t>
  </si>
  <si>
    <t>Bussipilet ja kindlustus (Argo Kangro)</t>
  </si>
  <si>
    <t>2.1.21</t>
  </si>
  <si>
    <t>I2906017­01</t>
  </si>
  <si>
    <t>Rongipiletid ja kindlustus (Tiina Niik, Signe Krikmann, Riina Talts, Triinu Pukk)</t>
  </si>
  <si>
    <t>2.1.22</t>
  </si>
  <si>
    <t>I2909171­02</t>
  </si>
  <si>
    <t>Kreeditarve</t>
  </si>
  <si>
    <t>Arve I2909171­01 (rida 2.1.14) korrigeerimine</t>
  </si>
  <si>
    <t>I2915013­01</t>
  </si>
  <si>
    <t>Kindlustus (Tanel Jõks)</t>
  </si>
  <si>
    <t>I2915039­01</t>
  </si>
  <si>
    <t>Kindlustus (Meelis Ojsassoo)</t>
  </si>
  <si>
    <t>6.1.1</t>
  </si>
  <si>
    <t>AC1600424</t>
  </si>
  <si>
    <t>Koolitatavate transport Peterburis</t>
  </si>
  <si>
    <t>I2917080­01</t>
  </si>
  <si>
    <t>Kindlustus (Jaanus Kirikmäe)</t>
  </si>
  <si>
    <t xml:space="preserve"> I2901188­01</t>
  </si>
  <si>
    <t>Majutus Peterburis hotellis Stony Island (16 inimest)</t>
  </si>
  <si>
    <t>I2901188­02</t>
  </si>
  <si>
    <t>Arve I2901188­01 (rida 2.1.17) korrigeerimine</t>
  </si>
  <si>
    <t>Politsei- ja Piirivalveamet</t>
  </si>
  <si>
    <t>Lähetuskulud (Avo Roots)</t>
  </si>
  <si>
    <t>Q Catering OÜ</t>
  </si>
  <si>
    <t>6.5.1</t>
  </si>
  <si>
    <t>Koolitatavate toitlustus ja kohvipausid</t>
  </si>
  <si>
    <t>I2901188­03</t>
  </si>
  <si>
    <t>2.1.24</t>
  </si>
  <si>
    <t>2.1.25</t>
  </si>
  <si>
    <t>2.1.26</t>
  </si>
  <si>
    <t>2.1.27</t>
  </si>
  <si>
    <t>2.1.28</t>
  </si>
  <si>
    <t>2.1.29</t>
  </si>
  <si>
    <t>2.1.30</t>
  </si>
  <si>
    <t>2.1.31</t>
  </si>
  <si>
    <t>2.1.32</t>
  </si>
  <si>
    <t>Meelis Ojassoo</t>
  </si>
  <si>
    <t>Lähetuskorraldus</t>
  </si>
  <si>
    <t>V100-6.1-9/943</t>
  </si>
  <si>
    <t>2.1.33</t>
  </si>
  <si>
    <t>Jürgo Loo</t>
  </si>
  <si>
    <t>Lähetuskulude aruanne</t>
  </si>
  <si>
    <t>V100-6.1-9/846</t>
  </si>
  <si>
    <t>2.1.34</t>
  </si>
  <si>
    <t>Sven Tölp</t>
  </si>
  <si>
    <t>V100-6.1-9/896-K1</t>
  </si>
  <si>
    <t>2.1.35</t>
  </si>
  <si>
    <t>Jaanus Kirikmäe</t>
  </si>
  <si>
    <t>V100-6.1-9/830-K1</t>
  </si>
  <si>
    <t>2.1.36</t>
  </si>
  <si>
    <t>Tanel Jõks</t>
  </si>
  <si>
    <t>V100-6.1-9/835-K1</t>
  </si>
  <si>
    <t>2.1.37</t>
  </si>
  <si>
    <t>Argo Kangro</t>
  </si>
  <si>
    <t>V100-6.1-9/831-K1</t>
  </si>
  <si>
    <t>2.1.38</t>
  </si>
  <si>
    <t>Mikk Rebane</t>
  </si>
  <si>
    <t>Päevaraha ja lähetuskulud (Avo Roots)</t>
  </si>
  <si>
    <t>Päevaraha</t>
  </si>
  <si>
    <t>Lähetuskulud ja päevaraha</t>
  </si>
  <si>
    <t>V100-6.1-9/944-K1</t>
  </si>
  <si>
    <t>Riina Talts</t>
  </si>
  <si>
    <t>V100-6.1-9/839-K1</t>
  </si>
  <si>
    <t>Tiina Nirk</t>
  </si>
  <si>
    <t>V100-6.1-9/850-K1</t>
  </si>
  <si>
    <t>2.1.39</t>
  </si>
  <si>
    <t>2.1.40</t>
  </si>
  <si>
    <t>2.1.41</t>
  </si>
  <si>
    <t>Hellika Kirt</t>
  </si>
  <si>
    <t>V100-6.1-9/832-K1</t>
  </si>
  <si>
    <t>Kersti Eesmaa</t>
  </si>
  <si>
    <t>V100-6.1-9/899-K1</t>
  </si>
  <si>
    <t>2.1.42</t>
  </si>
  <si>
    <t>Eva-Maria Liimets</t>
  </si>
  <si>
    <t>V100-6.1-9/851-K1</t>
  </si>
  <si>
    <t>2.1.43</t>
  </si>
  <si>
    <t>Triinu Pukk</t>
  </si>
  <si>
    <t>V100-6.1-9/840-K1</t>
  </si>
  <si>
    <t>2.1.44</t>
  </si>
  <si>
    <t>Merit Kaasik</t>
  </si>
  <si>
    <t>V100-6.1-9/841-K1</t>
  </si>
  <si>
    <t>2.1.45</t>
  </si>
  <si>
    <t>Carl Eric Laantee Reintamm</t>
  </si>
  <si>
    <t>V100-6.1-9/873-K1</t>
  </si>
  <si>
    <t>2.1.46</t>
  </si>
  <si>
    <t>Ahti Raidal</t>
  </si>
  <si>
    <t>V100-6.1-9/786-K1</t>
  </si>
  <si>
    <t>2.1.47</t>
  </si>
  <si>
    <t>Risto Roos</t>
  </si>
  <si>
    <t>V100-6.1-9/838-K1</t>
  </si>
  <si>
    <t>2.1.48</t>
  </si>
  <si>
    <t>Marje Massa</t>
  </si>
  <si>
    <t>V100-6.1-9/825-K1</t>
  </si>
  <si>
    <t>2.1.49</t>
  </si>
  <si>
    <t>Merle Pormeister</t>
  </si>
  <si>
    <t>V100-6.1-9/833-K1</t>
  </si>
  <si>
    <t>2.1.50</t>
  </si>
  <si>
    <t>Ulvi Peets</t>
  </si>
  <si>
    <t>V100-6.1-9/802-K1</t>
  </si>
  <si>
    <t>2.1.51</t>
  </si>
  <si>
    <t>Marika Kõiv-Urm</t>
  </si>
  <si>
    <t>V100-6.1-9/787-K1</t>
  </si>
  <si>
    <t>2.1.52</t>
  </si>
  <si>
    <t>Triin Hiiesalu</t>
  </si>
  <si>
    <t>V100-6.1-9/872-K1</t>
  </si>
  <si>
    <t>2.1.53</t>
  </si>
  <si>
    <t>Peeter Miller</t>
  </si>
  <si>
    <t>V100-6.1-9/1056-K1</t>
  </si>
  <si>
    <t>2.1.54</t>
  </si>
  <si>
    <t>Moonika Rentel</t>
  </si>
  <si>
    <t>V100-6.1-9/828-K1</t>
  </si>
  <si>
    <t>2.1.55</t>
  </si>
  <si>
    <t>Merike Sini Urve Grünthal</t>
  </si>
  <si>
    <t>V100-6.1-9/804-K1</t>
  </si>
  <si>
    <t>04/04/2016</t>
  </si>
  <si>
    <t>Lennuki- ja rongipiletid piletid (Kirsti Anipai, Triin Hiiesalu)</t>
  </si>
  <si>
    <t>2.2.1</t>
  </si>
  <si>
    <t>2.2.2</t>
  </si>
  <si>
    <t>Priit Nairis</t>
  </si>
  <si>
    <t>Rongipiletid (Signe Matteus, Erle Ignatjev, Triinu Pits)</t>
  </si>
  <si>
    <t>Käesolevaga, võttes aluseks toetuslepingu punkti 4.1.2 taotlen toetuse vahemakse 7 500 eurot ja kaasfinantseeringu vahemakse 2 500 eurot eraldamist lepingu punktis 4.3 nimetatud kontole.</t>
  </si>
  <si>
    <t>Rainer Saks. Kantsler</t>
  </si>
  <si>
    <t>/allkirjastatud digitaalselt/</t>
  </si>
  <si>
    <t>Toetuslepingu number ja sõlmimise kuupäev: 14-8.7/200-1, 28.03.2015</t>
  </si>
  <si>
    <t>Toetuslepingu number ja sõlmimise kuupäev: 14-8.7/200-1, 28.03.2016</t>
  </si>
  <si>
    <t>Pangakaardi aruanne</t>
  </si>
  <si>
    <t>6.1-6/204</t>
  </si>
  <si>
    <t>2.2.3</t>
  </si>
  <si>
    <t>2.2.4</t>
  </si>
  <si>
    <t>Majutus ja päevarahade vähendamine (Avo Roots)</t>
  </si>
  <si>
    <t>Siseministeerium</t>
  </si>
  <si>
    <t>Päevarahad, sõidukulud, majutus (Killu Vantsi, Marin Sepp)</t>
  </si>
  <si>
    <t>2.1.56</t>
  </si>
  <si>
    <t>Mats Kuuskemaa</t>
  </si>
  <si>
    <t>V100-6.1-9/901-K1</t>
  </si>
  <si>
    <t>Aruandlusperioodi 01/02/2016-13/07/2016 kulud kokku</t>
  </si>
  <si>
    <t>Aruandlusperioodi 01/02/2016 - 13/07/2016 tulud</t>
  </si>
  <si>
    <t>Aruandlusperioodi 14/07/2016 - 31/10/2016 tulud</t>
  </si>
  <si>
    <t>Aruandlusperioodi 01/02/2016 - 13/07/2016 kulud</t>
  </si>
  <si>
    <t>Aruandlusperioodi 14/07/2016 - 31/10/2016 kulud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</si>
</sst>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sz val="12"/>
      <color theme="1"/>
      <name val="Symbol"/>
      <family val="1"/>
      <charset val="2"/>
    </font>
    <font>
      <sz val="9"/>
      <color indexed="81"/>
      <name val="Tahoma"/>
      <family val="2"/>
    </font>
    <font>
      <b/>
      <sz val="9"/>
      <color indexed="81"/>
      <name val="Tahoma"/>
      <family val="2"/>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79">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3" fillId="3" borderId="1" xfId="0" applyFont="1" applyFill="1" applyBorder="1"/>
    <xf numFmtId="0" fontId="3" fillId="3" borderId="1" xfId="0" applyFont="1" applyFill="1" applyBorder="1" applyAlignment="1">
      <alignment wrapText="1"/>
    </xf>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2" borderId="1" xfId="0" applyFont="1" applyFill="1" applyBorder="1" applyAlignment="1" applyProtection="1">
      <alignment vertical="top"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2" fillId="3" borderId="1" xfId="0" applyFont="1" applyFill="1" applyBorder="1" applyProtection="1">
      <protection hidden="1"/>
    </xf>
    <xf numFmtId="0" fontId="9" fillId="0" borderId="0" xfId="1" applyFo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9" fontId="3" fillId="7" borderId="1" xfId="0" applyNumberFormat="1" applyFont="1" applyFill="1" applyBorder="1" applyAlignment="1" applyProtection="1">
      <alignment horizontal="center"/>
      <protection hidden="1"/>
    </xf>
    <xf numFmtId="9" fontId="3" fillId="7"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2" fillId="7"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0" fontId="10" fillId="0" borderId="0" xfId="0" applyFont="1"/>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3" fillId="2" borderId="2" xfId="0" applyFont="1" applyFill="1" applyBorder="1" applyAlignment="1" applyProtection="1">
      <protection hidden="1"/>
    </xf>
    <xf numFmtId="0" fontId="0" fillId="2" borderId="3" xfId="0"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3" fillId="2" borderId="4" xfId="0" applyFont="1" applyFill="1" applyBorder="1" applyAlignment="1" applyProtection="1">
      <alignment horizontal="center"/>
      <protection hidden="1"/>
    </xf>
    <xf numFmtId="0" fontId="3" fillId="2" borderId="5" xfId="0" applyFont="1" applyFill="1" applyBorder="1" applyAlignment="1">
      <alignment horizontal="center" vertical="center" wrapText="1"/>
    </xf>
    <xf numFmtId="0" fontId="9" fillId="0" borderId="10" xfId="1" applyFont="1" applyBorder="1" applyAlignment="1" applyProtection="1">
      <protection hidden="1"/>
    </xf>
    <xf numFmtId="0" fontId="2" fillId="0" borderId="1" xfId="0" applyFont="1" applyBorder="1" applyAlignment="1" applyProtection="1">
      <alignment wrapText="1"/>
      <protection hidden="1"/>
    </xf>
    <xf numFmtId="0" fontId="2" fillId="0" borderId="1" xfId="0" applyFont="1" applyBorder="1" applyAlignment="1" applyProtection="1">
      <alignment horizontal="left" wrapText="1"/>
      <protection hidden="1"/>
    </xf>
    <xf numFmtId="4" fontId="2" fillId="0" borderId="4" xfId="0" applyNumberFormat="1" applyFont="1" applyBorder="1" applyProtection="1">
      <protection hidden="1"/>
    </xf>
    <xf numFmtId="0" fontId="3" fillId="3" borderId="10" xfId="0" applyFont="1" applyFill="1" applyBorder="1" applyAlignment="1" applyProtection="1">
      <protection hidden="1"/>
    </xf>
    <xf numFmtId="0" fontId="3" fillId="2" borderId="4" xfId="0" applyFont="1" applyFill="1" applyBorder="1" applyProtection="1">
      <protection hidden="1"/>
    </xf>
    <xf numFmtId="0" fontId="2" fillId="0" borderId="6" xfId="0" applyFont="1" applyBorder="1" applyProtection="1">
      <protection hidden="1"/>
    </xf>
    <xf numFmtId="4" fontId="2" fillId="2" borderId="4" xfId="0" applyNumberFormat="1" applyFont="1" applyFill="1" applyBorder="1" applyProtection="1">
      <protection hidden="1"/>
    </xf>
    <xf numFmtId="4" fontId="2" fillId="0" borderId="4" xfId="0" applyNumberFormat="1" applyFont="1" applyBorder="1" applyProtection="1">
      <protection locked="0" hidden="1"/>
    </xf>
    <xf numFmtId="4" fontId="2" fillId="2" borderId="4" xfId="0" applyNumberFormat="1" applyFont="1" applyFill="1" applyBorder="1" applyProtection="1">
      <protection locked="0" hidden="1"/>
    </xf>
    <xf numFmtId="0" fontId="3" fillId="2" borderId="1" xfId="0" applyFont="1" applyFill="1" applyBorder="1" applyAlignment="1" applyProtection="1">
      <protection hidden="1"/>
    </xf>
    <xf numFmtId="0" fontId="0" fillId="2" borderId="1" xfId="0" applyFont="1" applyFill="1" applyBorder="1" applyAlignment="1" applyProtection="1">
      <protection hidden="1"/>
    </xf>
    <xf numFmtId="0" fontId="3" fillId="3" borderId="14" xfId="0" applyFont="1" applyFill="1" applyBorder="1" applyAlignment="1" applyProtection="1">
      <protection hidden="1"/>
    </xf>
    <xf numFmtId="0" fontId="0" fillId="3" borderId="10" xfId="0" applyFont="1" applyFill="1" applyBorder="1" applyAlignment="1" applyProtection="1">
      <protection hidden="1"/>
    </xf>
    <xf numFmtId="0" fontId="0" fillId="2" borderId="1" xfId="0" applyFill="1" applyBorder="1" applyAlignment="1" applyProtection="1">
      <protection hidden="1"/>
    </xf>
    <xf numFmtId="0" fontId="1" fillId="2" borderId="1" xfId="0" applyFont="1" applyFill="1" applyBorder="1" applyAlignment="1" applyProtection="1">
      <protection hidden="1"/>
    </xf>
    <xf numFmtId="0" fontId="3" fillId="2" borderId="1" xfId="0" applyFont="1" applyFill="1" applyBorder="1" applyAlignment="1" applyProtection="1">
      <alignment horizontal="center" wrapText="1"/>
      <protection hidden="1"/>
    </xf>
    <xf numFmtId="0" fontId="3" fillId="2" borderId="5" xfId="0" applyFont="1" applyFill="1" applyBorder="1" applyAlignment="1">
      <alignment horizontal="center" vertical="center"/>
    </xf>
    <xf numFmtId="0" fontId="3" fillId="3" borderId="7" xfId="0" applyFont="1" applyFill="1" applyBorder="1" applyAlignment="1">
      <alignment wrapText="1"/>
    </xf>
    <xf numFmtId="0" fontId="3" fillId="3" borderId="1" xfId="0" applyFont="1" applyFill="1" applyBorder="1" applyAlignment="1" applyProtection="1">
      <alignment wrapText="1"/>
      <protection hidden="1"/>
    </xf>
    <xf numFmtId="0" fontId="3" fillId="2" borderId="1" xfId="0" applyFont="1" applyFill="1" applyBorder="1" applyAlignment="1" applyProtection="1">
      <alignment wrapText="1"/>
      <protection locked="0" hidden="1"/>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2" fillId="0" borderId="0" xfId="0" applyFont="1" applyAlignment="1" applyProtection="1">
      <alignment horizontal="left"/>
      <protection hidden="1"/>
    </xf>
    <xf numFmtId="0" fontId="2" fillId="6" borderId="1" xfId="0" applyNumberFormat="1" applyFont="1" applyFill="1" applyBorder="1" applyProtection="1">
      <protection locked="0" hidden="1"/>
    </xf>
    <xf numFmtId="0" fontId="2" fillId="3" borderId="1" xfId="0" applyNumberFormat="1" applyFont="1" applyFill="1" applyBorder="1" applyProtection="1">
      <protection hidden="1"/>
    </xf>
    <xf numFmtId="0" fontId="2" fillId="0" borderId="1" xfId="0" applyFont="1" applyBorder="1" applyAlignment="1" applyProtection="1">
      <alignment wrapText="1"/>
      <protection locked="0" hidden="1"/>
    </xf>
    <xf numFmtId="0" fontId="2" fillId="0" borderId="1" xfId="0" applyFont="1" applyBorder="1" applyAlignment="1" applyProtection="1">
      <alignment horizontal="right"/>
      <protection locked="0" hidden="1"/>
    </xf>
    <xf numFmtId="0" fontId="11" fillId="0" borderId="1" xfId="0" applyFont="1" applyBorder="1" applyAlignment="1" applyProtection="1">
      <alignment horizontal="right"/>
      <protection locked="0" hidden="1"/>
    </xf>
    <xf numFmtId="0" fontId="11" fillId="0" borderId="1" xfId="0" applyFont="1" applyBorder="1" applyAlignment="1" applyProtection="1">
      <alignment wrapText="1"/>
      <protection locked="0" hidden="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49" fontId="2" fillId="0" borderId="1" xfId="0" applyNumberFormat="1" applyFont="1" applyBorder="1" applyProtection="1">
      <protection hidden="1"/>
    </xf>
    <xf numFmtId="49" fontId="2" fillId="0" borderId="1" xfId="0" applyNumberFormat="1" applyFont="1" applyBorder="1" applyProtection="1">
      <protection locked="0" hidden="1"/>
    </xf>
    <xf numFmtId="14" fontId="2" fillId="0" borderId="1" xfId="0" quotePrefix="1" applyNumberFormat="1" applyFont="1" applyBorder="1" applyAlignment="1" applyProtection="1">
      <alignment horizontal="right"/>
      <protection locked="0" hidden="1"/>
    </xf>
    <xf numFmtId="0" fontId="2" fillId="0" borderId="1" xfId="0" quotePrefix="1" applyFont="1" applyBorder="1" applyAlignment="1" applyProtection="1">
      <alignment horizontal="right"/>
      <protection locked="0" hidden="1"/>
    </xf>
    <xf numFmtId="0" fontId="2" fillId="0" borderId="1" xfId="0" applyFont="1" applyBorder="1" applyAlignment="1" applyProtection="1">
      <alignment horizontal="right" wrapText="1"/>
      <protection locked="0" hidden="1"/>
    </xf>
    <xf numFmtId="49" fontId="2" fillId="0" borderId="1" xfId="0" applyNumberFormat="1" applyFont="1" applyBorder="1" applyAlignment="1" applyProtection="1">
      <alignment horizontal="right"/>
      <protection locked="0" hidden="1"/>
    </xf>
    <xf numFmtId="0" fontId="4" fillId="0" borderId="0" xfId="0" applyFont="1" applyBorder="1" applyAlignment="1" applyProtection="1">
      <alignment horizontal="left"/>
      <protection hidden="1"/>
    </xf>
    <xf numFmtId="0" fontId="4" fillId="0" borderId="0" xfId="0" applyFont="1" applyAlignment="1" applyProtection="1">
      <alignment horizontal="left"/>
      <protection hidden="1"/>
    </xf>
    <xf numFmtId="0" fontId="9" fillId="0" borderId="0" xfId="0" applyFont="1" applyBorder="1" applyAlignment="1" applyProtection="1">
      <alignment horizontal="left"/>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2" fillId="0" borderId="2"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2" xfId="0" applyFont="1" applyBorder="1" applyAlignment="1" applyProtection="1">
      <alignment horizontal="left" wrapText="1"/>
      <protection hidden="1"/>
    </xf>
    <xf numFmtId="0" fontId="2" fillId="0" borderId="4" xfId="0" applyFont="1" applyBorder="1" applyAlignment="1" applyProtection="1">
      <alignment horizontal="left" wrapText="1"/>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1" fillId="0" borderId="0" xfId="0" applyFont="1" applyAlignment="1">
      <alignment horizontal="left" wrapText="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4" fillId="0" borderId="0"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2" fillId="0" borderId="0" xfId="0" applyFont="1" applyAlignment="1" applyProtection="1">
      <alignment horizontal="left"/>
      <protection hidden="1"/>
    </xf>
    <xf numFmtId="0" fontId="2" fillId="0" borderId="0" xfId="0" applyFont="1" applyBorder="1" applyAlignment="1" applyProtection="1">
      <alignment horizontal="left"/>
      <protection hidden="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cellXfs>
  <cellStyles count="2">
    <cellStyle name="Hyperlink" xfId="1" builtinId="8"/>
    <cellStyle name="Normal" xfId="0" builtinId="0"/>
  </cellStyles>
  <dxfs count="47">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624416</xdr:colOff>
      <xdr:row>4</xdr:row>
      <xdr:rowOff>10583</xdr:rowOff>
    </xdr:from>
    <xdr:to>
      <xdr:col>6</xdr:col>
      <xdr:colOff>1045283</xdr:colOff>
      <xdr:row>8</xdr:row>
      <xdr:rowOff>44201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6916" y="211666"/>
          <a:ext cx="1235784" cy="837952"/>
        </a:xfrm>
        <a:prstGeom prst="rect">
          <a:avLst/>
        </a:prstGeom>
      </xdr:spPr>
    </xdr:pic>
    <xdr:clientData/>
  </xdr:twoCellAnchor>
  <xdr:twoCellAnchor editAs="oneCell">
    <xdr:from>
      <xdr:col>3</xdr:col>
      <xdr:colOff>1238254</xdr:colOff>
      <xdr:row>4</xdr:row>
      <xdr:rowOff>10595</xdr:rowOff>
    </xdr:from>
    <xdr:to>
      <xdr:col>5</xdr:col>
      <xdr:colOff>530441</xdr:colOff>
      <xdr:row>8</xdr:row>
      <xdr:rowOff>69746</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2671" y="211678"/>
          <a:ext cx="2160270" cy="863485"/>
        </a:xfrm>
        <a:prstGeom prst="rect">
          <a:avLst/>
        </a:prstGeom>
      </xdr:spPr>
    </xdr:pic>
    <xdr:clientData/>
  </xdr:twoCellAnchor>
  <xdr:twoCellAnchor editAs="oneCell">
    <xdr:from>
      <xdr:col>3</xdr:col>
      <xdr:colOff>409575</xdr:colOff>
      <xdr:row>4</xdr:row>
      <xdr:rowOff>10595</xdr:rowOff>
    </xdr:from>
    <xdr:to>
      <xdr:col>4</xdr:col>
      <xdr:colOff>673317</xdr:colOff>
      <xdr:row>8</xdr:row>
      <xdr:rowOff>69746</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15050" y="810695"/>
          <a:ext cx="1968717" cy="859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1343025</xdr:colOff>
      <xdr:row>0</xdr:row>
      <xdr:rowOff>38100</xdr:rowOff>
    </xdr:from>
    <xdr:to>
      <xdr:col>6</xdr:col>
      <xdr:colOff>36441</xdr:colOff>
      <xdr:row>3</xdr:row>
      <xdr:rowOff>123825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38100"/>
          <a:ext cx="1208016" cy="771525"/>
        </a:xfrm>
        <a:prstGeom prst="rect">
          <a:avLst/>
        </a:prstGeom>
      </xdr:spPr>
    </xdr:pic>
    <xdr:clientData/>
  </xdr:twoCellAnchor>
  <xdr:twoCellAnchor editAs="oneCell">
    <xdr:from>
      <xdr:col>2</xdr:col>
      <xdr:colOff>2362205</xdr:colOff>
      <xdr:row>0</xdr:row>
      <xdr:rowOff>66686</xdr:rowOff>
    </xdr:from>
    <xdr:to>
      <xdr:col>4</xdr:col>
      <xdr:colOff>1093475</xdr:colOff>
      <xdr:row>4</xdr:row>
      <xdr:rowOff>44346</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4680" y="66686"/>
          <a:ext cx="2160270" cy="8634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6</xdr:col>
      <xdr:colOff>45966</xdr:colOff>
      <xdr:row>4</xdr:row>
      <xdr:rowOff>171450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6550" y="200025"/>
          <a:ext cx="1255641" cy="771525"/>
        </a:xfrm>
        <a:prstGeom prst="rect">
          <a:avLst/>
        </a:prstGeom>
      </xdr:spPr>
    </xdr:pic>
    <xdr:clientData/>
  </xdr:twoCellAnchor>
  <xdr:twoCellAnchor editAs="oneCell">
    <xdr:from>
      <xdr:col>2</xdr:col>
      <xdr:colOff>2752730</xdr:colOff>
      <xdr:row>1</xdr:row>
      <xdr:rowOff>11</xdr:rowOff>
    </xdr:from>
    <xdr:to>
      <xdr:col>4</xdr:col>
      <xdr:colOff>940846</xdr:colOff>
      <xdr:row>5</xdr:row>
      <xdr:rowOff>51883</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30" y="200036"/>
          <a:ext cx="2131466" cy="8519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77"/>
  <sheetViews>
    <sheetView topLeftCell="A4" zoomScale="90" zoomScaleNormal="90" workbookViewId="0">
      <selection activeCell="C13" sqref="C13"/>
    </sheetView>
  </sheetViews>
  <sheetFormatPr defaultRowHeight="15.75" x14ac:dyDescent="0.25"/>
  <cols>
    <col min="1" max="1" width="3.5703125" style="19" customWidth="1"/>
    <col min="2" max="3" width="41" style="19" customWidth="1"/>
    <col min="4" max="4" width="25" style="19" customWidth="1"/>
    <col min="5" max="5" width="18" style="19" customWidth="1"/>
    <col min="6" max="6" width="12.28515625" style="19" bestFit="1" customWidth="1"/>
    <col min="7" max="7" width="21.28515625" style="19" customWidth="1"/>
    <col min="8" max="8" width="11.28515625" style="19" customWidth="1"/>
    <col min="9" max="9" width="25.7109375" style="19" customWidth="1"/>
    <col min="10" max="257" width="9.140625" style="19"/>
    <col min="258" max="258" width="32.140625" style="19" bestFit="1" customWidth="1"/>
    <col min="259" max="259" width="21.42578125" style="19" bestFit="1" customWidth="1"/>
    <col min="260" max="260" width="11.5703125" style="19" bestFit="1" customWidth="1"/>
    <col min="261" max="261" width="12.28515625" style="19" bestFit="1" customWidth="1"/>
    <col min="262" max="262" width="10.5703125" style="19" bestFit="1" customWidth="1"/>
    <col min="263" max="264" width="9.140625" style="19"/>
    <col min="265" max="265" width="15.85546875" style="19" customWidth="1"/>
    <col min="266" max="513" width="9.140625" style="19"/>
    <col min="514" max="514" width="32.140625" style="19" bestFit="1" customWidth="1"/>
    <col min="515" max="515" width="21.42578125" style="19" bestFit="1" customWidth="1"/>
    <col min="516" max="516" width="11.5703125" style="19" bestFit="1" customWidth="1"/>
    <col min="517" max="517" width="12.28515625" style="19" bestFit="1" customWidth="1"/>
    <col min="518" max="518" width="10.5703125" style="19" bestFit="1" customWidth="1"/>
    <col min="519" max="520" width="9.140625" style="19"/>
    <col min="521" max="521" width="15.85546875" style="19" customWidth="1"/>
    <col min="522" max="769" width="9.140625" style="19"/>
    <col min="770" max="770" width="32.140625" style="19" bestFit="1" customWidth="1"/>
    <col min="771" max="771" width="21.42578125" style="19" bestFit="1" customWidth="1"/>
    <col min="772" max="772" width="11.5703125" style="19" bestFit="1" customWidth="1"/>
    <col min="773" max="773" width="12.28515625" style="19" bestFit="1" customWidth="1"/>
    <col min="774" max="774" width="10.5703125" style="19" bestFit="1" customWidth="1"/>
    <col min="775" max="776" width="9.140625" style="19"/>
    <col min="777" max="777" width="15.85546875" style="19" customWidth="1"/>
    <col min="778" max="1025" width="9.140625" style="19"/>
    <col min="1026" max="1026" width="32.140625" style="19" bestFit="1" customWidth="1"/>
    <col min="1027" max="1027" width="21.42578125" style="19" bestFit="1" customWidth="1"/>
    <col min="1028" max="1028" width="11.5703125" style="19" bestFit="1" customWidth="1"/>
    <col min="1029" max="1029" width="12.28515625" style="19" bestFit="1" customWidth="1"/>
    <col min="1030" max="1030" width="10.5703125" style="19" bestFit="1" customWidth="1"/>
    <col min="1031" max="1032" width="9.140625" style="19"/>
    <col min="1033" max="1033" width="15.85546875" style="19" customWidth="1"/>
    <col min="1034" max="1281" width="9.140625" style="19"/>
    <col min="1282" max="1282" width="32.140625" style="19" bestFit="1" customWidth="1"/>
    <col min="1283" max="1283" width="21.42578125" style="19" bestFit="1" customWidth="1"/>
    <col min="1284" max="1284" width="11.5703125" style="19" bestFit="1" customWidth="1"/>
    <col min="1285" max="1285" width="12.28515625" style="19" bestFit="1" customWidth="1"/>
    <col min="1286" max="1286" width="10.5703125" style="19" bestFit="1" customWidth="1"/>
    <col min="1287" max="1288" width="9.140625" style="19"/>
    <col min="1289" max="1289" width="15.85546875" style="19" customWidth="1"/>
    <col min="1290" max="1537" width="9.140625" style="19"/>
    <col min="1538" max="1538" width="32.140625" style="19" bestFit="1" customWidth="1"/>
    <col min="1539" max="1539" width="21.42578125" style="19" bestFit="1" customWidth="1"/>
    <col min="1540" max="1540" width="11.5703125" style="19" bestFit="1" customWidth="1"/>
    <col min="1541" max="1541" width="12.28515625" style="19" bestFit="1" customWidth="1"/>
    <col min="1542" max="1542" width="10.5703125" style="19" bestFit="1" customWidth="1"/>
    <col min="1543" max="1544" width="9.140625" style="19"/>
    <col min="1545" max="1545" width="15.85546875" style="19" customWidth="1"/>
    <col min="1546" max="1793" width="9.140625" style="19"/>
    <col min="1794" max="1794" width="32.140625" style="19" bestFit="1" customWidth="1"/>
    <col min="1795" max="1795" width="21.42578125" style="19" bestFit="1" customWidth="1"/>
    <col min="1796" max="1796" width="11.5703125" style="19" bestFit="1" customWidth="1"/>
    <col min="1797" max="1797" width="12.28515625" style="19" bestFit="1" customWidth="1"/>
    <col min="1798" max="1798" width="10.5703125" style="19" bestFit="1" customWidth="1"/>
    <col min="1799" max="1800" width="9.140625" style="19"/>
    <col min="1801" max="1801" width="15.85546875" style="19" customWidth="1"/>
    <col min="1802" max="2049" width="9.140625" style="19"/>
    <col min="2050" max="2050" width="32.140625" style="19" bestFit="1" customWidth="1"/>
    <col min="2051" max="2051" width="21.42578125" style="19" bestFit="1" customWidth="1"/>
    <col min="2052" max="2052" width="11.5703125" style="19" bestFit="1" customWidth="1"/>
    <col min="2053" max="2053" width="12.28515625" style="19" bestFit="1" customWidth="1"/>
    <col min="2054" max="2054" width="10.5703125" style="19" bestFit="1" customWidth="1"/>
    <col min="2055" max="2056" width="9.140625" style="19"/>
    <col min="2057" max="2057" width="15.85546875" style="19" customWidth="1"/>
    <col min="2058" max="2305" width="9.140625" style="19"/>
    <col min="2306" max="2306" width="32.140625" style="19" bestFit="1" customWidth="1"/>
    <col min="2307" max="2307" width="21.42578125" style="19" bestFit="1" customWidth="1"/>
    <col min="2308" max="2308" width="11.5703125" style="19" bestFit="1" customWidth="1"/>
    <col min="2309" max="2309" width="12.28515625" style="19" bestFit="1" customWidth="1"/>
    <col min="2310" max="2310" width="10.5703125" style="19" bestFit="1" customWidth="1"/>
    <col min="2311" max="2312" width="9.140625" style="19"/>
    <col min="2313" max="2313" width="15.85546875" style="19" customWidth="1"/>
    <col min="2314" max="2561" width="9.140625" style="19"/>
    <col min="2562" max="2562" width="32.140625" style="19" bestFit="1" customWidth="1"/>
    <col min="2563" max="2563" width="21.42578125" style="19" bestFit="1" customWidth="1"/>
    <col min="2564" max="2564" width="11.5703125" style="19" bestFit="1" customWidth="1"/>
    <col min="2565" max="2565" width="12.28515625" style="19" bestFit="1" customWidth="1"/>
    <col min="2566" max="2566" width="10.5703125" style="19" bestFit="1" customWidth="1"/>
    <col min="2567" max="2568" width="9.140625" style="19"/>
    <col min="2569" max="2569" width="15.85546875" style="19" customWidth="1"/>
    <col min="2570" max="2817" width="9.140625" style="19"/>
    <col min="2818" max="2818" width="32.140625" style="19" bestFit="1" customWidth="1"/>
    <col min="2819" max="2819" width="21.42578125" style="19" bestFit="1" customWidth="1"/>
    <col min="2820" max="2820" width="11.5703125" style="19" bestFit="1" customWidth="1"/>
    <col min="2821" max="2821" width="12.28515625" style="19" bestFit="1" customWidth="1"/>
    <col min="2822" max="2822" width="10.5703125" style="19" bestFit="1" customWidth="1"/>
    <col min="2823" max="2824" width="9.140625" style="19"/>
    <col min="2825" max="2825" width="15.85546875" style="19" customWidth="1"/>
    <col min="2826" max="3073" width="9.140625" style="19"/>
    <col min="3074" max="3074" width="32.140625" style="19" bestFit="1" customWidth="1"/>
    <col min="3075" max="3075" width="21.42578125" style="19" bestFit="1" customWidth="1"/>
    <col min="3076" max="3076" width="11.5703125" style="19" bestFit="1" customWidth="1"/>
    <col min="3077" max="3077" width="12.28515625" style="19" bestFit="1" customWidth="1"/>
    <col min="3078" max="3078" width="10.5703125" style="19" bestFit="1" customWidth="1"/>
    <col min="3079" max="3080" width="9.140625" style="19"/>
    <col min="3081" max="3081" width="15.85546875" style="19" customWidth="1"/>
    <col min="3082" max="3329" width="9.140625" style="19"/>
    <col min="3330" max="3330" width="32.140625" style="19" bestFit="1" customWidth="1"/>
    <col min="3331" max="3331" width="21.42578125" style="19" bestFit="1" customWidth="1"/>
    <col min="3332" max="3332" width="11.5703125" style="19" bestFit="1" customWidth="1"/>
    <col min="3333" max="3333" width="12.28515625" style="19" bestFit="1" customWidth="1"/>
    <col min="3334" max="3334" width="10.5703125" style="19" bestFit="1" customWidth="1"/>
    <col min="3335" max="3336" width="9.140625" style="19"/>
    <col min="3337" max="3337" width="15.85546875" style="19" customWidth="1"/>
    <col min="3338" max="3585" width="9.140625" style="19"/>
    <col min="3586" max="3586" width="32.140625" style="19" bestFit="1" customWidth="1"/>
    <col min="3587" max="3587" width="21.42578125" style="19" bestFit="1" customWidth="1"/>
    <col min="3588" max="3588" width="11.5703125" style="19" bestFit="1" customWidth="1"/>
    <col min="3589" max="3589" width="12.28515625" style="19" bestFit="1" customWidth="1"/>
    <col min="3590" max="3590" width="10.5703125" style="19" bestFit="1" customWidth="1"/>
    <col min="3591" max="3592" width="9.140625" style="19"/>
    <col min="3593" max="3593" width="15.85546875" style="19" customWidth="1"/>
    <col min="3594" max="3841" width="9.140625" style="19"/>
    <col min="3842" max="3842" width="32.140625" style="19" bestFit="1" customWidth="1"/>
    <col min="3843" max="3843" width="21.42578125" style="19" bestFit="1" customWidth="1"/>
    <col min="3844" max="3844" width="11.5703125" style="19" bestFit="1" customWidth="1"/>
    <col min="3845" max="3845" width="12.28515625" style="19" bestFit="1" customWidth="1"/>
    <col min="3846" max="3846" width="10.5703125" style="19" bestFit="1" customWidth="1"/>
    <col min="3847" max="3848" width="9.140625" style="19"/>
    <col min="3849" max="3849" width="15.85546875" style="19" customWidth="1"/>
    <col min="3850" max="4097" width="9.140625" style="19"/>
    <col min="4098" max="4098" width="32.140625" style="19" bestFit="1" customWidth="1"/>
    <col min="4099" max="4099" width="21.42578125" style="19" bestFit="1" customWidth="1"/>
    <col min="4100" max="4100" width="11.5703125" style="19" bestFit="1" customWidth="1"/>
    <col min="4101" max="4101" width="12.28515625" style="19" bestFit="1" customWidth="1"/>
    <col min="4102" max="4102" width="10.5703125" style="19" bestFit="1" customWidth="1"/>
    <col min="4103" max="4104" width="9.140625" style="19"/>
    <col min="4105" max="4105" width="15.85546875" style="19" customWidth="1"/>
    <col min="4106" max="4353" width="9.140625" style="19"/>
    <col min="4354" max="4354" width="32.140625" style="19" bestFit="1" customWidth="1"/>
    <col min="4355" max="4355" width="21.42578125" style="19" bestFit="1" customWidth="1"/>
    <col min="4356" max="4356" width="11.5703125" style="19" bestFit="1" customWidth="1"/>
    <col min="4357" max="4357" width="12.28515625" style="19" bestFit="1" customWidth="1"/>
    <col min="4358" max="4358" width="10.5703125" style="19" bestFit="1" customWidth="1"/>
    <col min="4359" max="4360" width="9.140625" style="19"/>
    <col min="4361" max="4361" width="15.85546875" style="19" customWidth="1"/>
    <col min="4362" max="4609" width="9.140625" style="19"/>
    <col min="4610" max="4610" width="32.140625" style="19" bestFit="1" customWidth="1"/>
    <col min="4611" max="4611" width="21.42578125" style="19" bestFit="1" customWidth="1"/>
    <col min="4612" max="4612" width="11.5703125" style="19" bestFit="1" customWidth="1"/>
    <col min="4613" max="4613" width="12.28515625" style="19" bestFit="1" customWidth="1"/>
    <col min="4614" max="4614" width="10.5703125" style="19" bestFit="1" customWidth="1"/>
    <col min="4615" max="4616" width="9.140625" style="19"/>
    <col min="4617" max="4617" width="15.85546875" style="19" customWidth="1"/>
    <col min="4618" max="4865" width="9.140625" style="19"/>
    <col min="4866" max="4866" width="32.140625" style="19" bestFit="1" customWidth="1"/>
    <col min="4867" max="4867" width="21.42578125" style="19" bestFit="1" customWidth="1"/>
    <col min="4868" max="4868" width="11.5703125" style="19" bestFit="1" customWidth="1"/>
    <col min="4869" max="4869" width="12.28515625" style="19" bestFit="1" customWidth="1"/>
    <col min="4870" max="4870" width="10.5703125" style="19" bestFit="1" customWidth="1"/>
    <col min="4871" max="4872" width="9.140625" style="19"/>
    <col min="4873" max="4873" width="15.85546875" style="19" customWidth="1"/>
    <col min="4874" max="5121" width="9.140625" style="19"/>
    <col min="5122" max="5122" width="32.140625" style="19" bestFit="1" customWidth="1"/>
    <col min="5123" max="5123" width="21.42578125" style="19" bestFit="1" customWidth="1"/>
    <col min="5124" max="5124" width="11.5703125" style="19" bestFit="1" customWidth="1"/>
    <col min="5125" max="5125" width="12.28515625" style="19" bestFit="1" customWidth="1"/>
    <col min="5126" max="5126" width="10.5703125" style="19" bestFit="1" customWidth="1"/>
    <col min="5127" max="5128" width="9.140625" style="19"/>
    <col min="5129" max="5129" width="15.85546875" style="19" customWidth="1"/>
    <col min="5130" max="5377" width="9.140625" style="19"/>
    <col min="5378" max="5378" width="32.140625" style="19" bestFit="1" customWidth="1"/>
    <col min="5379" max="5379" width="21.42578125" style="19" bestFit="1" customWidth="1"/>
    <col min="5380" max="5380" width="11.5703125" style="19" bestFit="1" customWidth="1"/>
    <col min="5381" max="5381" width="12.28515625" style="19" bestFit="1" customWidth="1"/>
    <col min="5382" max="5382" width="10.5703125" style="19" bestFit="1" customWidth="1"/>
    <col min="5383" max="5384" width="9.140625" style="19"/>
    <col min="5385" max="5385" width="15.85546875" style="19" customWidth="1"/>
    <col min="5386" max="5633" width="9.140625" style="19"/>
    <col min="5634" max="5634" width="32.140625" style="19" bestFit="1" customWidth="1"/>
    <col min="5635" max="5635" width="21.42578125" style="19" bestFit="1" customWidth="1"/>
    <col min="5636" max="5636" width="11.5703125" style="19" bestFit="1" customWidth="1"/>
    <col min="5637" max="5637" width="12.28515625" style="19" bestFit="1" customWidth="1"/>
    <col min="5638" max="5638" width="10.5703125" style="19" bestFit="1" customWidth="1"/>
    <col min="5639" max="5640" width="9.140625" style="19"/>
    <col min="5641" max="5641" width="15.85546875" style="19" customWidth="1"/>
    <col min="5642" max="5889" width="9.140625" style="19"/>
    <col min="5890" max="5890" width="32.140625" style="19" bestFit="1" customWidth="1"/>
    <col min="5891" max="5891" width="21.42578125" style="19" bestFit="1" customWidth="1"/>
    <col min="5892" max="5892" width="11.5703125" style="19" bestFit="1" customWidth="1"/>
    <col min="5893" max="5893" width="12.28515625" style="19" bestFit="1" customWidth="1"/>
    <col min="5894" max="5894" width="10.5703125" style="19" bestFit="1" customWidth="1"/>
    <col min="5895" max="5896" width="9.140625" style="19"/>
    <col min="5897" max="5897" width="15.85546875" style="19" customWidth="1"/>
    <col min="5898" max="6145" width="9.140625" style="19"/>
    <col min="6146" max="6146" width="32.140625" style="19" bestFit="1" customWidth="1"/>
    <col min="6147" max="6147" width="21.42578125" style="19" bestFit="1" customWidth="1"/>
    <col min="6148" max="6148" width="11.5703125" style="19" bestFit="1" customWidth="1"/>
    <col min="6149" max="6149" width="12.28515625" style="19" bestFit="1" customWidth="1"/>
    <col min="6150" max="6150" width="10.5703125" style="19" bestFit="1" customWidth="1"/>
    <col min="6151" max="6152" width="9.140625" style="19"/>
    <col min="6153" max="6153" width="15.85546875" style="19" customWidth="1"/>
    <col min="6154" max="6401" width="9.140625" style="19"/>
    <col min="6402" max="6402" width="32.140625" style="19" bestFit="1" customWidth="1"/>
    <col min="6403" max="6403" width="21.42578125" style="19" bestFit="1" customWidth="1"/>
    <col min="6404" max="6404" width="11.5703125" style="19" bestFit="1" customWidth="1"/>
    <col min="6405" max="6405" width="12.28515625" style="19" bestFit="1" customWidth="1"/>
    <col min="6406" max="6406" width="10.5703125" style="19" bestFit="1" customWidth="1"/>
    <col min="6407" max="6408" width="9.140625" style="19"/>
    <col min="6409" max="6409" width="15.85546875" style="19" customWidth="1"/>
    <col min="6410" max="6657" width="9.140625" style="19"/>
    <col min="6658" max="6658" width="32.140625" style="19" bestFit="1" customWidth="1"/>
    <col min="6659" max="6659" width="21.42578125" style="19" bestFit="1" customWidth="1"/>
    <col min="6660" max="6660" width="11.5703125" style="19" bestFit="1" customWidth="1"/>
    <col min="6661" max="6661" width="12.28515625" style="19" bestFit="1" customWidth="1"/>
    <col min="6662" max="6662" width="10.5703125" style="19" bestFit="1" customWidth="1"/>
    <col min="6663" max="6664" width="9.140625" style="19"/>
    <col min="6665" max="6665" width="15.85546875" style="19" customWidth="1"/>
    <col min="6666" max="6913" width="9.140625" style="19"/>
    <col min="6914" max="6914" width="32.140625" style="19" bestFit="1" customWidth="1"/>
    <col min="6915" max="6915" width="21.42578125" style="19" bestFit="1" customWidth="1"/>
    <col min="6916" max="6916" width="11.5703125" style="19" bestFit="1" customWidth="1"/>
    <col min="6917" max="6917" width="12.28515625" style="19" bestFit="1" customWidth="1"/>
    <col min="6918" max="6918" width="10.5703125" style="19" bestFit="1" customWidth="1"/>
    <col min="6919" max="6920" width="9.140625" style="19"/>
    <col min="6921" max="6921" width="15.85546875" style="19" customWidth="1"/>
    <col min="6922" max="7169" width="9.140625" style="19"/>
    <col min="7170" max="7170" width="32.140625" style="19" bestFit="1" customWidth="1"/>
    <col min="7171" max="7171" width="21.42578125" style="19" bestFit="1" customWidth="1"/>
    <col min="7172" max="7172" width="11.5703125" style="19" bestFit="1" customWidth="1"/>
    <col min="7173" max="7173" width="12.28515625" style="19" bestFit="1" customWidth="1"/>
    <col min="7174" max="7174" width="10.5703125" style="19" bestFit="1" customWidth="1"/>
    <col min="7175" max="7176" width="9.140625" style="19"/>
    <col min="7177" max="7177" width="15.85546875" style="19" customWidth="1"/>
    <col min="7178" max="7425" width="9.140625" style="19"/>
    <col min="7426" max="7426" width="32.140625" style="19" bestFit="1" customWidth="1"/>
    <col min="7427" max="7427" width="21.42578125" style="19" bestFit="1" customWidth="1"/>
    <col min="7428" max="7428" width="11.5703125" style="19" bestFit="1" customWidth="1"/>
    <col min="7429" max="7429" width="12.28515625" style="19" bestFit="1" customWidth="1"/>
    <col min="7430" max="7430" width="10.5703125" style="19" bestFit="1" customWidth="1"/>
    <col min="7431" max="7432" width="9.140625" style="19"/>
    <col min="7433" max="7433" width="15.85546875" style="19" customWidth="1"/>
    <col min="7434" max="7681" width="9.140625" style="19"/>
    <col min="7682" max="7682" width="32.140625" style="19" bestFit="1" customWidth="1"/>
    <col min="7683" max="7683" width="21.42578125" style="19" bestFit="1" customWidth="1"/>
    <col min="7684" max="7684" width="11.5703125" style="19" bestFit="1" customWidth="1"/>
    <col min="7685" max="7685" width="12.28515625" style="19" bestFit="1" customWidth="1"/>
    <col min="7686" max="7686" width="10.5703125" style="19" bestFit="1" customWidth="1"/>
    <col min="7687" max="7688" width="9.140625" style="19"/>
    <col min="7689" max="7689" width="15.85546875" style="19" customWidth="1"/>
    <col min="7690" max="7937" width="9.140625" style="19"/>
    <col min="7938" max="7938" width="32.140625" style="19" bestFit="1" customWidth="1"/>
    <col min="7939" max="7939" width="21.42578125" style="19" bestFit="1" customWidth="1"/>
    <col min="7940" max="7940" width="11.5703125" style="19" bestFit="1" customWidth="1"/>
    <col min="7941" max="7941" width="12.28515625" style="19" bestFit="1" customWidth="1"/>
    <col min="7942" max="7942" width="10.5703125" style="19" bestFit="1" customWidth="1"/>
    <col min="7943" max="7944" width="9.140625" style="19"/>
    <col min="7945" max="7945" width="15.85546875" style="19" customWidth="1"/>
    <col min="7946" max="8193" width="9.140625" style="19"/>
    <col min="8194" max="8194" width="32.140625" style="19" bestFit="1" customWidth="1"/>
    <col min="8195" max="8195" width="21.42578125" style="19" bestFit="1" customWidth="1"/>
    <col min="8196" max="8196" width="11.5703125" style="19" bestFit="1" customWidth="1"/>
    <col min="8197" max="8197" width="12.28515625" style="19" bestFit="1" customWidth="1"/>
    <col min="8198" max="8198" width="10.5703125" style="19" bestFit="1" customWidth="1"/>
    <col min="8199" max="8200" width="9.140625" style="19"/>
    <col min="8201" max="8201" width="15.85546875" style="19" customWidth="1"/>
    <col min="8202" max="8449" width="9.140625" style="19"/>
    <col min="8450" max="8450" width="32.140625" style="19" bestFit="1" customWidth="1"/>
    <col min="8451" max="8451" width="21.42578125" style="19" bestFit="1" customWidth="1"/>
    <col min="8452" max="8452" width="11.5703125" style="19" bestFit="1" customWidth="1"/>
    <col min="8453" max="8453" width="12.28515625" style="19" bestFit="1" customWidth="1"/>
    <col min="8454" max="8454" width="10.5703125" style="19" bestFit="1" customWidth="1"/>
    <col min="8455" max="8456" width="9.140625" style="19"/>
    <col min="8457" max="8457" width="15.85546875" style="19" customWidth="1"/>
    <col min="8458" max="8705" width="9.140625" style="19"/>
    <col min="8706" max="8706" width="32.140625" style="19" bestFit="1" customWidth="1"/>
    <col min="8707" max="8707" width="21.42578125" style="19" bestFit="1" customWidth="1"/>
    <col min="8708" max="8708" width="11.5703125" style="19" bestFit="1" customWidth="1"/>
    <col min="8709" max="8709" width="12.28515625" style="19" bestFit="1" customWidth="1"/>
    <col min="8710" max="8710" width="10.5703125" style="19" bestFit="1" customWidth="1"/>
    <col min="8711" max="8712" width="9.140625" style="19"/>
    <col min="8713" max="8713" width="15.85546875" style="19" customWidth="1"/>
    <col min="8714" max="8961" width="9.140625" style="19"/>
    <col min="8962" max="8962" width="32.140625" style="19" bestFit="1" customWidth="1"/>
    <col min="8963" max="8963" width="21.42578125" style="19" bestFit="1" customWidth="1"/>
    <col min="8964" max="8964" width="11.5703125" style="19" bestFit="1" customWidth="1"/>
    <col min="8965" max="8965" width="12.28515625" style="19" bestFit="1" customWidth="1"/>
    <col min="8966" max="8966" width="10.5703125" style="19" bestFit="1" customWidth="1"/>
    <col min="8967" max="8968" width="9.140625" style="19"/>
    <col min="8969" max="8969" width="15.85546875" style="19" customWidth="1"/>
    <col min="8970" max="9217" width="9.140625" style="19"/>
    <col min="9218" max="9218" width="32.140625" style="19" bestFit="1" customWidth="1"/>
    <col min="9219" max="9219" width="21.42578125" style="19" bestFit="1" customWidth="1"/>
    <col min="9220" max="9220" width="11.5703125" style="19" bestFit="1" customWidth="1"/>
    <col min="9221" max="9221" width="12.28515625" style="19" bestFit="1" customWidth="1"/>
    <col min="9222" max="9222" width="10.5703125" style="19" bestFit="1" customWidth="1"/>
    <col min="9223" max="9224" width="9.140625" style="19"/>
    <col min="9225" max="9225" width="15.85546875" style="19" customWidth="1"/>
    <col min="9226" max="9473" width="9.140625" style="19"/>
    <col min="9474" max="9474" width="32.140625" style="19" bestFit="1" customWidth="1"/>
    <col min="9475" max="9475" width="21.42578125" style="19" bestFit="1" customWidth="1"/>
    <col min="9476" max="9476" width="11.5703125" style="19" bestFit="1" customWidth="1"/>
    <col min="9477" max="9477" width="12.28515625" style="19" bestFit="1" customWidth="1"/>
    <col min="9478" max="9478" width="10.5703125" style="19" bestFit="1" customWidth="1"/>
    <col min="9479" max="9480" width="9.140625" style="19"/>
    <col min="9481" max="9481" width="15.85546875" style="19" customWidth="1"/>
    <col min="9482" max="9729" width="9.140625" style="19"/>
    <col min="9730" max="9730" width="32.140625" style="19" bestFit="1" customWidth="1"/>
    <col min="9731" max="9731" width="21.42578125" style="19" bestFit="1" customWidth="1"/>
    <col min="9732" max="9732" width="11.5703125" style="19" bestFit="1" customWidth="1"/>
    <col min="9733" max="9733" width="12.28515625" style="19" bestFit="1" customWidth="1"/>
    <col min="9734" max="9734" width="10.5703125" style="19" bestFit="1" customWidth="1"/>
    <col min="9735" max="9736" width="9.140625" style="19"/>
    <col min="9737" max="9737" width="15.85546875" style="19" customWidth="1"/>
    <col min="9738" max="9985" width="9.140625" style="19"/>
    <col min="9986" max="9986" width="32.140625" style="19" bestFit="1" customWidth="1"/>
    <col min="9987" max="9987" width="21.42578125" style="19" bestFit="1" customWidth="1"/>
    <col min="9988" max="9988" width="11.5703125" style="19" bestFit="1" customWidth="1"/>
    <col min="9989" max="9989" width="12.28515625" style="19" bestFit="1" customWidth="1"/>
    <col min="9990" max="9990" width="10.5703125" style="19" bestFit="1" customWidth="1"/>
    <col min="9991" max="9992" width="9.140625" style="19"/>
    <col min="9993" max="9993" width="15.85546875" style="19" customWidth="1"/>
    <col min="9994" max="10241" width="9.140625" style="19"/>
    <col min="10242" max="10242" width="32.140625" style="19" bestFit="1" customWidth="1"/>
    <col min="10243" max="10243" width="21.42578125" style="19" bestFit="1" customWidth="1"/>
    <col min="10244" max="10244" width="11.5703125" style="19" bestFit="1" customWidth="1"/>
    <col min="10245" max="10245" width="12.28515625" style="19" bestFit="1" customWidth="1"/>
    <col min="10246" max="10246" width="10.5703125" style="19" bestFit="1" customWidth="1"/>
    <col min="10247" max="10248" width="9.140625" style="19"/>
    <col min="10249" max="10249" width="15.85546875" style="19" customWidth="1"/>
    <col min="10250" max="10497" width="9.140625" style="19"/>
    <col min="10498" max="10498" width="32.140625" style="19" bestFit="1" customWidth="1"/>
    <col min="10499" max="10499" width="21.42578125" style="19" bestFit="1" customWidth="1"/>
    <col min="10500" max="10500" width="11.5703125" style="19" bestFit="1" customWidth="1"/>
    <col min="10501" max="10501" width="12.28515625" style="19" bestFit="1" customWidth="1"/>
    <col min="10502" max="10502" width="10.5703125" style="19" bestFit="1" customWidth="1"/>
    <col min="10503" max="10504" width="9.140625" style="19"/>
    <col min="10505" max="10505" width="15.85546875" style="19" customWidth="1"/>
    <col min="10506" max="10753" width="9.140625" style="19"/>
    <col min="10754" max="10754" width="32.140625" style="19" bestFit="1" customWidth="1"/>
    <col min="10755" max="10755" width="21.42578125" style="19" bestFit="1" customWidth="1"/>
    <col min="10756" max="10756" width="11.5703125" style="19" bestFit="1" customWidth="1"/>
    <col min="10757" max="10757" width="12.28515625" style="19" bestFit="1" customWidth="1"/>
    <col min="10758" max="10758" width="10.5703125" style="19" bestFit="1" customWidth="1"/>
    <col min="10759" max="10760" width="9.140625" style="19"/>
    <col min="10761" max="10761" width="15.85546875" style="19" customWidth="1"/>
    <col min="10762" max="11009" width="9.140625" style="19"/>
    <col min="11010" max="11010" width="32.140625" style="19" bestFit="1" customWidth="1"/>
    <col min="11011" max="11011" width="21.42578125" style="19" bestFit="1" customWidth="1"/>
    <col min="11012" max="11012" width="11.5703125" style="19" bestFit="1" customWidth="1"/>
    <col min="11013" max="11013" width="12.28515625" style="19" bestFit="1" customWidth="1"/>
    <col min="11014" max="11014" width="10.5703125" style="19" bestFit="1" customWidth="1"/>
    <col min="11015" max="11016" width="9.140625" style="19"/>
    <col min="11017" max="11017" width="15.85546875" style="19" customWidth="1"/>
    <col min="11018" max="11265" width="9.140625" style="19"/>
    <col min="11266" max="11266" width="32.140625" style="19" bestFit="1" customWidth="1"/>
    <col min="11267" max="11267" width="21.42578125" style="19" bestFit="1" customWidth="1"/>
    <col min="11268" max="11268" width="11.5703125" style="19" bestFit="1" customWidth="1"/>
    <col min="11269" max="11269" width="12.28515625" style="19" bestFit="1" customWidth="1"/>
    <col min="11270" max="11270" width="10.5703125" style="19" bestFit="1" customWidth="1"/>
    <col min="11271" max="11272" width="9.140625" style="19"/>
    <col min="11273" max="11273" width="15.85546875" style="19" customWidth="1"/>
    <col min="11274" max="11521" width="9.140625" style="19"/>
    <col min="11522" max="11522" width="32.140625" style="19" bestFit="1" customWidth="1"/>
    <col min="11523" max="11523" width="21.42578125" style="19" bestFit="1" customWidth="1"/>
    <col min="11524" max="11524" width="11.5703125" style="19" bestFit="1" customWidth="1"/>
    <col min="11525" max="11525" width="12.28515625" style="19" bestFit="1" customWidth="1"/>
    <col min="11526" max="11526" width="10.5703125" style="19" bestFit="1" customWidth="1"/>
    <col min="11527" max="11528" width="9.140625" style="19"/>
    <col min="11529" max="11529" width="15.85546875" style="19" customWidth="1"/>
    <col min="11530" max="11777" width="9.140625" style="19"/>
    <col min="11778" max="11778" width="32.140625" style="19" bestFit="1" customWidth="1"/>
    <col min="11779" max="11779" width="21.42578125" style="19" bestFit="1" customWidth="1"/>
    <col min="11780" max="11780" width="11.5703125" style="19" bestFit="1" customWidth="1"/>
    <col min="11781" max="11781" width="12.28515625" style="19" bestFit="1" customWidth="1"/>
    <col min="11782" max="11782" width="10.5703125" style="19" bestFit="1" customWidth="1"/>
    <col min="11783" max="11784" width="9.140625" style="19"/>
    <col min="11785" max="11785" width="15.85546875" style="19" customWidth="1"/>
    <col min="11786" max="12033" width="9.140625" style="19"/>
    <col min="12034" max="12034" width="32.140625" style="19" bestFit="1" customWidth="1"/>
    <col min="12035" max="12035" width="21.42578125" style="19" bestFit="1" customWidth="1"/>
    <col min="12036" max="12036" width="11.5703125" style="19" bestFit="1" customWidth="1"/>
    <col min="12037" max="12037" width="12.28515625" style="19" bestFit="1" customWidth="1"/>
    <col min="12038" max="12038" width="10.5703125" style="19" bestFit="1" customWidth="1"/>
    <col min="12039" max="12040" width="9.140625" style="19"/>
    <col min="12041" max="12041" width="15.85546875" style="19" customWidth="1"/>
    <col min="12042" max="12289" width="9.140625" style="19"/>
    <col min="12290" max="12290" width="32.140625" style="19" bestFit="1" customWidth="1"/>
    <col min="12291" max="12291" width="21.42578125" style="19" bestFit="1" customWidth="1"/>
    <col min="12292" max="12292" width="11.5703125" style="19" bestFit="1" customWidth="1"/>
    <col min="12293" max="12293" width="12.28515625" style="19" bestFit="1" customWidth="1"/>
    <col min="12294" max="12294" width="10.5703125" style="19" bestFit="1" customWidth="1"/>
    <col min="12295" max="12296" width="9.140625" style="19"/>
    <col min="12297" max="12297" width="15.85546875" style="19" customWidth="1"/>
    <col min="12298" max="12545" width="9.140625" style="19"/>
    <col min="12546" max="12546" width="32.140625" style="19" bestFit="1" customWidth="1"/>
    <col min="12547" max="12547" width="21.42578125" style="19" bestFit="1" customWidth="1"/>
    <col min="12548" max="12548" width="11.5703125" style="19" bestFit="1" customWidth="1"/>
    <col min="12549" max="12549" width="12.28515625" style="19" bestFit="1" customWidth="1"/>
    <col min="12550" max="12550" width="10.5703125" style="19" bestFit="1" customWidth="1"/>
    <col min="12551" max="12552" width="9.140625" style="19"/>
    <col min="12553" max="12553" width="15.85546875" style="19" customWidth="1"/>
    <col min="12554" max="12801" width="9.140625" style="19"/>
    <col min="12802" max="12802" width="32.140625" style="19" bestFit="1" customWidth="1"/>
    <col min="12803" max="12803" width="21.42578125" style="19" bestFit="1" customWidth="1"/>
    <col min="12804" max="12804" width="11.5703125" style="19" bestFit="1" customWidth="1"/>
    <col min="12805" max="12805" width="12.28515625" style="19" bestFit="1" customWidth="1"/>
    <col min="12806" max="12806" width="10.5703125" style="19" bestFit="1" customWidth="1"/>
    <col min="12807" max="12808" width="9.140625" style="19"/>
    <col min="12809" max="12809" width="15.85546875" style="19" customWidth="1"/>
    <col min="12810" max="13057" width="9.140625" style="19"/>
    <col min="13058" max="13058" width="32.140625" style="19" bestFit="1" customWidth="1"/>
    <col min="13059" max="13059" width="21.42578125" style="19" bestFit="1" customWidth="1"/>
    <col min="13060" max="13060" width="11.5703125" style="19" bestFit="1" customWidth="1"/>
    <col min="13061" max="13061" width="12.28515625" style="19" bestFit="1" customWidth="1"/>
    <col min="13062" max="13062" width="10.5703125" style="19" bestFit="1" customWidth="1"/>
    <col min="13063" max="13064" width="9.140625" style="19"/>
    <col min="13065" max="13065" width="15.85546875" style="19" customWidth="1"/>
    <col min="13066" max="13313" width="9.140625" style="19"/>
    <col min="13314" max="13314" width="32.140625" style="19" bestFit="1" customWidth="1"/>
    <col min="13315" max="13315" width="21.42578125" style="19" bestFit="1" customWidth="1"/>
    <col min="13316" max="13316" width="11.5703125" style="19" bestFit="1" customWidth="1"/>
    <col min="13317" max="13317" width="12.28515625" style="19" bestFit="1" customWidth="1"/>
    <col min="13318" max="13318" width="10.5703125" style="19" bestFit="1" customWidth="1"/>
    <col min="13319" max="13320" width="9.140625" style="19"/>
    <col min="13321" max="13321" width="15.85546875" style="19" customWidth="1"/>
    <col min="13322" max="13569" width="9.140625" style="19"/>
    <col min="13570" max="13570" width="32.140625" style="19" bestFit="1" customWidth="1"/>
    <col min="13571" max="13571" width="21.42578125" style="19" bestFit="1" customWidth="1"/>
    <col min="13572" max="13572" width="11.5703125" style="19" bestFit="1" customWidth="1"/>
    <col min="13573" max="13573" width="12.28515625" style="19" bestFit="1" customWidth="1"/>
    <col min="13574" max="13574" width="10.5703125" style="19" bestFit="1" customWidth="1"/>
    <col min="13575" max="13576" width="9.140625" style="19"/>
    <col min="13577" max="13577" width="15.85546875" style="19" customWidth="1"/>
    <col min="13578" max="13825" width="9.140625" style="19"/>
    <col min="13826" max="13826" width="32.140625" style="19" bestFit="1" customWidth="1"/>
    <col min="13827" max="13827" width="21.42578125" style="19" bestFit="1" customWidth="1"/>
    <col min="13828" max="13828" width="11.5703125" style="19" bestFit="1" customWidth="1"/>
    <col min="13829" max="13829" width="12.28515625" style="19" bestFit="1" customWidth="1"/>
    <col min="13830" max="13830" width="10.5703125" style="19" bestFit="1" customWidth="1"/>
    <col min="13831" max="13832" width="9.140625" style="19"/>
    <col min="13833" max="13833" width="15.85546875" style="19" customWidth="1"/>
    <col min="13834" max="14081" width="9.140625" style="19"/>
    <col min="14082" max="14082" width="32.140625" style="19" bestFit="1" customWidth="1"/>
    <col min="14083" max="14083" width="21.42578125" style="19" bestFit="1" customWidth="1"/>
    <col min="14084" max="14084" width="11.5703125" style="19" bestFit="1" customWidth="1"/>
    <col min="14085" max="14085" width="12.28515625" style="19" bestFit="1" customWidth="1"/>
    <col min="14086" max="14086" width="10.5703125" style="19" bestFit="1" customWidth="1"/>
    <col min="14087" max="14088" width="9.140625" style="19"/>
    <col min="14089" max="14089" width="15.85546875" style="19" customWidth="1"/>
    <col min="14090" max="14337" width="9.140625" style="19"/>
    <col min="14338" max="14338" width="32.140625" style="19" bestFit="1" customWidth="1"/>
    <col min="14339" max="14339" width="21.42578125" style="19" bestFit="1" customWidth="1"/>
    <col min="14340" max="14340" width="11.5703125" style="19" bestFit="1" customWidth="1"/>
    <col min="14341" max="14341" width="12.28515625" style="19" bestFit="1" customWidth="1"/>
    <col min="14342" max="14342" width="10.5703125" style="19" bestFit="1" customWidth="1"/>
    <col min="14343" max="14344" width="9.140625" style="19"/>
    <col min="14345" max="14345" width="15.85546875" style="19" customWidth="1"/>
    <col min="14346" max="14593" width="9.140625" style="19"/>
    <col min="14594" max="14594" width="32.140625" style="19" bestFit="1" customWidth="1"/>
    <col min="14595" max="14595" width="21.42578125" style="19" bestFit="1" customWidth="1"/>
    <col min="14596" max="14596" width="11.5703125" style="19" bestFit="1" customWidth="1"/>
    <col min="14597" max="14597" width="12.28515625" style="19" bestFit="1" customWidth="1"/>
    <col min="14598" max="14598" width="10.5703125" style="19" bestFit="1" customWidth="1"/>
    <col min="14599" max="14600" width="9.140625" style="19"/>
    <col min="14601" max="14601" width="15.85546875" style="19" customWidth="1"/>
    <col min="14602" max="14849" width="9.140625" style="19"/>
    <col min="14850" max="14850" width="32.140625" style="19" bestFit="1" customWidth="1"/>
    <col min="14851" max="14851" width="21.42578125" style="19" bestFit="1" customWidth="1"/>
    <col min="14852" max="14852" width="11.5703125" style="19" bestFit="1" customWidth="1"/>
    <col min="14853" max="14853" width="12.28515625" style="19" bestFit="1" customWidth="1"/>
    <col min="14854" max="14854" width="10.5703125" style="19" bestFit="1" customWidth="1"/>
    <col min="14855" max="14856" width="9.140625" style="19"/>
    <col min="14857" max="14857" width="15.85546875" style="19" customWidth="1"/>
    <col min="14858" max="15105" width="9.140625" style="19"/>
    <col min="15106" max="15106" width="32.140625" style="19" bestFit="1" customWidth="1"/>
    <col min="15107" max="15107" width="21.42578125" style="19" bestFit="1" customWidth="1"/>
    <col min="15108" max="15108" width="11.5703125" style="19" bestFit="1" customWidth="1"/>
    <col min="15109" max="15109" width="12.28515625" style="19" bestFit="1" customWidth="1"/>
    <col min="15110" max="15110" width="10.5703125" style="19" bestFit="1" customWidth="1"/>
    <col min="15111" max="15112" width="9.140625" style="19"/>
    <col min="15113" max="15113" width="15.85546875" style="19" customWidth="1"/>
    <col min="15114" max="15361" width="9.140625" style="19"/>
    <col min="15362" max="15362" width="32.140625" style="19" bestFit="1" customWidth="1"/>
    <col min="15363" max="15363" width="21.42578125" style="19" bestFit="1" customWidth="1"/>
    <col min="15364" max="15364" width="11.5703125" style="19" bestFit="1" customWidth="1"/>
    <col min="15365" max="15365" width="12.28515625" style="19" bestFit="1" customWidth="1"/>
    <col min="15366" max="15366" width="10.5703125" style="19" bestFit="1" customWidth="1"/>
    <col min="15367" max="15368" width="9.140625" style="19"/>
    <col min="15369" max="15369" width="15.85546875" style="19" customWidth="1"/>
    <col min="15370" max="15617" width="9.140625" style="19"/>
    <col min="15618" max="15618" width="32.140625" style="19" bestFit="1" customWidth="1"/>
    <col min="15619" max="15619" width="21.42578125" style="19" bestFit="1" customWidth="1"/>
    <col min="15620" max="15620" width="11.5703125" style="19" bestFit="1" customWidth="1"/>
    <col min="15621" max="15621" width="12.28515625" style="19" bestFit="1" customWidth="1"/>
    <col min="15622" max="15622" width="10.5703125" style="19" bestFit="1" customWidth="1"/>
    <col min="15623" max="15624" width="9.140625" style="19"/>
    <col min="15625" max="15625" width="15.85546875" style="19" customWidth="1"/>
    <col min="15626" max="15873" width="9.140625" style="19"/>
    <col min="15874" max="15874" width="32.140625" style="19" bestFit="1" customWidth="1"/>
    <col min="15875" max="15875" width="21.42578125" style="19" bestFit="1" customWidth="1"/>
    <col min="15876" max="15876" width="11.5703125" style="19" bestFit="1" customWidth="1"/>
    <col min="15877" max="15877" width="12.28515625" style="19" bestFit="1" customWidth="1"/>
    <col min="15878" max="15878" width="10.5703125" style="19" bestFit="1" customWidth="1"/>
    <col min="15879" max="15880" width="9.140625" style="19"/>
    <col min="15881" max="15881" width="15.85546875" style="19" customWidth="1"/>
    <col min="15882" max="16129" width="9.140625" style="19"/>
    <col min="16130" max="16130" width="32.140625" style="19" bestFit="1" customWidth="1"/>
    <col min="16131" max="16131" width="21.42578125" style="19" bestFit="1" customWidth="1"/>
    <col min="16132" max="16132" width="11.5703125" style="19" bestFit="1" customWidth="1"/>
    <col min="16133" max="16133" width="12.28515625" style="19" bestFit="1" customWidth="1"/>
    <col min="16134" max="16134" width="10.5703125" style="19" bestFit="1" customWidth="1"/>
    <col min="16135" max="16136" width="9.140625" style="19"/>
    <col min="16137" max="16137" width="15.85546875" style="19" customWidth="1"/>
    <col min="16138" max="16384" width="9.140625" style="19"/>
  </cols>
  <sheetData>
    <row r="4" spans="2:9" s="30" customFormat="1" x14ac:dyDescent="0.25">
      <c r="B4" s="130" t="s">
        <v>77</v>
      </c>
      <c r="C4" s="130"/>
      <c r="D4" s="130"/>
      <c r="F4" s="40"/>
      <c r="G4" s="40"/>
      <c r="H4" s="40"/>
    </row>
    <row r="5" spans="2:9" s="30" customFormat="1" x14ac:dyDescent="0.25">
      <c r="B5" s="131" t="s">
        <v>141</v>
      </c>
      <c r="C5" s="131"/>
      <c r="D5" s="131"/>
      <c r="G5" s="41"/>
    </row>
    <row r="6" spans="2:9" s="30" customFormat="1" x14ac:dyDescent="0.25">
      <c r="B6" s="131" t="s">
        <v>142</v>
      </c>
      <c r="C6" s="131"/>
      <c r="D6" s="131"/>
      <c r="G6" s="41"/>
    </row>
    <row r="7" spans="2:9" s="30" customFormat="1" x14ac:dyDescent="0.25">
      <c r="B7" s="131" t="s">
        <v>143</v>
      </c>
      <c r="C7" s="131"/>
      <c r="D7" s="131"/>
      <c r="G7" s="41"/>
    </row>
    <row r="8" spans="2:9" s="30" customFormat="1" x14ac:dyDescent="0.25">
      <c r="B8" s="131" t="s">
        <v>148</v>
      </c>
      <c r="C8" s="131"/>
      <c r="D8" s="131"/>
    </row>
    <row r="9" spans="2:9" s="30" customFormat="1" x14ac:dyDescent="0.25">
      <c r="B9" s="129"/>
      <c r="C9" s="129"/>
      <c r="D9" s="129"/>
      <c r="E9" s="41"/>
      <c r="F9" s="41"/>
      <c r="G9" s="41"/>
    </row>
    <row r="10" spans="2:9" s="30" customFormat="1" x14ac:dyDescent="0.25">
      <c r="B10" s="39"/>
      <c r="D10" s="41"/>
      <c r="E10" s="41"/>
      <c r="F10" s="41"/>
      <c r="G10" s="41"/>
    </row>
    <row r="11" spans="2:9" s="30" customFormat="1" x14ac:dyDescent="0.25">
      <c r="B11" s="129" t="s">
        <v>47</v>
      </c>
      <c r="C11" s="129"/>
      <c r="D11" s="41"/>
      <c r="E11" s="41"/>
      <c r="F11" s="41"/>
      <c r="G11" s="41"/>
      <c r="H11" s="41"/>
      <c r="I11" s="41"/>
    </row>
    <row r="12" spans="2:9" s="30" customFormat="1" x14ac:dyDescent="0.25">
      <c r="B12" s="32" t="s">
        <v>11</v>
      </c>
      <c r="C12" s="94" t="s">
        <v>12</v>
      </c>
      <c r="D12" s="32" t="s">
        <v>46</v>
      </c>
      <c r="F12" s="41"/>
      <c r="G12" s="41"/>
    </row>
    <row r="13" spans="2:9" s="30" customFormat="1" x14ac:dyDescent="0.25">
      <c r="B13" s="95" t="s">
        <v>99</v>
      </c>
      <c r="C13" s="92">
        <f>IF(D13=75,ROUNDDOWN($D$30*D13/100,2),ROUND($D$30*D13/100,2))</f>
        <v>52500</v>
      </c>
      <c r="D13" s="114">
        <v>75</v>
      </c>
      <c r="F13" s="41"/>
      <c r="G13" s="41"/>
    </row>
    <row r="14" spans="2:9" s="30" customFormat="1" x14ac:dyDescent="0.25">
      <c r="B14" s="36" t="s">
        <v>100</v>
      </c>
      <c r="C14" s="92">
        <f>ROUND($D$30*D14/100,2)</f>
        <v>17500</v>
      </c>
      <c r="D14" s="114">
        <v>25</v>
      </c>
      <c r="F14" s="41"/>
      <c r="G14" s="41"/>
    </row>
    <row r="15" spans="2:9" s="30" customFormat="1" x14ac:dyDescent="0.25">
      <c r="B15" s="36" t="s">
        <v>129</v>
      </c>
      <c r="C15" s="92">
        <f>ROUND($D$30*D15/100,2)</f>
        <v>0</v>
      </c>
      <c r="D15" s="114"/>
      <c r="F15" s="41"/>
      <c r="G15" s="41"/>
    </row>
    <row r="16" spans="2:9" s="30" customFormat="1" x14ac:dyDescent="0.25">
      <c r="B16" s="36" t="s">
        <v>101</v>
      </c>
      <c r="C16" s="92">
        <f>ROUND($D$30*D16/100,2)</f>
        <v>0</v>
      </c>
      <c r="D16" s="114"/>
      <c r="F16" s="41"/>
      <c r="G16" s="41"/>
    </row>
    <row r="17" spans="2:7" s="30" customFormat="1" x14ac:dyDescent="0.25">
      <c r="B17" s="36" t="s">
        <v>102</v>
      </c>
      <c r="C17" s="92">
        <f>ROUND($D$30*D17/100,2)</f>
        <v>0</v>
      </c>
      <c r="D17" s="114"/>
      <c r="F17" s="41"/>
      <c r="G17" s="41"/>
    </row>
    <row r="18" spans="2:7" s="30" customFormat="1" x14ac:dyDescent="0.25">
      <c r="B18" s="93" t="s">
        <v>48</v>
      </c>
      <c r="C18" s="42">
        <f>SUM(C13:C17)</f>
        <v>70000</v>
      </c>
      <c r="D18" s="115">
        <f>SUM(D13:D17)</f>
        <v>100</v>
      </c>
    </row>
    <row r="19" spans="2:7" s="30" customFormat="1" x14ac:dyDescent="0.25">
      <c r="B19" s="39"/>
      <c r="D19" s="41"/>
      <c r="E19" s="41"/>
      <c r="F19" s="41"/>
      <c r="G19" s="41"/>
    </row>
    <row r="20" spans="2:7" s="30" customFormat="1" x14ac:dyDescent="0.25">
      <c r="B20" s="132" t="s">
        <v>49</v>
      </c>
      <c r="C20" s="132"/>
    </row>
    <row r="21" spans="2:7" s="30" customFormat="1" x14ac:dyDescent="0.25">
      <c r="B21" s="133" t="s">
        <v>23</v>
      </c>
      <c r="C21" s="134"/>
      <c r="D21" s="32" t="s">
        <v>15</v>
      </c>
      <c r="E21" s="43" t="s">
        <v>35</v>
      </c>
      <c r="F21" s="44"/>
    </row>
    <row r="22" spans="2:7" s="30" customFormat="1" x14ac:dyDescent="0.25">
      <c r="B22" s="137" t="s">
        <v>4</v>
      </c>
      <c r="C22" s="138"/>
      <c r="D22" s="60">
        <f>G60</f>
        <v>0</v>
      </c>
      <c r="E22" s="60">
        <f>IFERROR((ROUND(D22/$D$30*100,2)),0)</f>
        <v>0</v>
      </c>
      <c r="F22" s="45"/>
    </row>
    <row r="23" spans="2:7" s="30" customFormat="1" x14ac:dyDescent="0.25">
      <c r="B23" s="137" t="s">
        <v>5</v>
      </c>
      <c r="C23" s="138"/>
      <c r="D23" s="60">
        <f>G61</f>
        <v>65000</v>
      </c>
      <c r="E23" s="60">
        <f>IFERROR((ROUND(D23/$D$30*100,2)),0)</f>
        <v>92.86</v>
      </c>
      <c r="F23" s="45"/>
    </row>
    <row r="24" spans="2:7" s="30" customFormat="1" x14ac:dyDescent="0.25">
      <c r="B24" s="139" t="s">
        <v>126</v>
      </c>
      <c r="C24" s="140"/>
      <c r="D24" s="60">
        <f>G64</f>
        <v>200</v>
      </c>
      <c r="E24" s="60">
        <f t="shared" ref="E24:E25" si="0">IFERROR((ROUND(D24/$D$30*100,2)),0)</f>
        <v>0.28999999999999998</v>
      </c>
      <c r="F24" s="45"/>
    </row>
    <row r="25" spans="2:7" s="30" customFormat="1" x14ac:dyDescent="0.25">
      <c r="B25" s="139" t="s">
        <v>117</v>
      </c>
      <c r="C25" s="140"/>
      <c r="D25" s="60">
        <f>G66</f>
        <v>0</v>
      </c>
      <c r="E25" s="60">
        <f t="shared" si="0"/>
        <v>0</v>
      </c>
      <c r="F25" s="45"/>
    </row>
    <row r="26" spans="2:7" s="30" customFormat="1" ht="15" customHeight="1" x14ac:dyDescent="0.25">
      <c r="B26" s="137" t="s">
        <v>79</v>
      </c>
      <c r="C26" s="138"/>
      <c r="D26" s="60">
        <f>G67</f>
        <v>0</v>
      </c>
      <c r="E26" s="60">
        <f>IFERROR((ROUND(D26/$D$30*100,2)),0)</f>
        <v>0</v>
      </c>
      <c r="F26" s="45"/>
    </row>
    <row r="27" spans="2:7" s="30" customFormat="1" ht="15" customHeight="1" x14ac:dyDescent="0.25">
      <c r="B27" s="139" t="s">
        <v>75</v>
      </c>
      <c r="C27" s="140"/>
      <c r="D27" s="60">
        <f>G68</f>
        <v>4800</v>
      </c>
      <c r="E27" s="60">
        <f>IFERROR((ROUND(D27/$D$30*100,2)),0)</f>
        <v>6.86</v>
      </c>
      <c r="F27" s="45"/>
    </row>
    <row r="28" spans="2:7" s="30" customFormat="1" x14ac:dyDescent="0.25">
      <c r="B28" s="135" t="s">
        <v>24</v>
      </c>
      <c r="C28" s="136"/>
      <c r="D28" s="62">
        <f>SUM(D22:D27)</f>
        <v>70000</v>
      </c>
      <c r="E28" s="62">
        <f>IFERROR((ROUND(D28/$D$30*100,2)),0)</f>
        <v>100</v>
      </c>
      <c r="F28" s="45"/>
    </row>
    <row r="29" spans="2:7" s="30" customFormat="1" x14ac:dyDescent="0.25">
      <c r="B29" s="135" t="s">
        <v>25</v>
      </c>
      <c r="C29" s="136"/>
      <c r="D29" s="62">
        <f>G73</f>
        <v>0</v>
      </c>
      <c r="E29" s="62">
        <f>IFERROR((ROUND(D29/$D$30*100,2)),0)</f>
        <v>0</v>
      </c>
      <c r="F29" s="45"/>
    </row>
    <row r="30" spans="2:7" s="30" customFormat="1" x14ac:dyDescent="0.25">
      <c r="B30" s="133" t="s">
        <v>26</v>
      </c>
      <c r="C30" s="134"/>
      <c r="D30" s="63">
        <f>SUM(D28:D29)</f>
        <v>70000</v>
      </c>
      <c r="E30" s="63">
        <f>IFERROR((ROUND(D30/$D$30*100,2)),0)</f>
        <v>100</v>
      </c>
      <c r="F30" s="46"/>
    </row>
    <row r="31" spans="2:7" s="30" customFormat="1" x14ac:dyDescent="0.25"/>
    <row r="32" spans="2:7" s="30" customFormat="1" x14ac:dyDescent="0.25">
      <c r="B32" s="89" t="s">
        <v>118</v>
      </c>
      <c r="C32" s="89"/>
    </row>
    <row r="33" spans="2:3" s="30" customFormat="1" x14ac:dyDescent="0.25">
      <c r="B33" s="32"/>
      <c r="C33" s="32" t="s">
        <v>15</v>
      </c>
    </row>
    <row r="34" spans="2:3" s="30" customFormat="1" x14ac:dyDescent="0.25">
      <c r="B34" s="90" t="s">
        <v>80</v>
      </c>
      <c r="C34" s="64"/>
    </row>
    <row r="35" spans="2:3" s="30" customFormat="1" x14ac:dyDescent="0.25">
      <c r="B35" s="90" t="s">
        <v>105</v>
      </c>
      <c r="C35" s="64">
        <f>C18</f>
        <v>70000</v>
      </c>
    </row>
    <row r="36" spans="2:3" s="30" customFormat="1" ht="31.5" x14ac:dyDescent="0.25">
      <c r="B36" s="90" t="s">
        <v>81</v>
      </c>
      <c r="C36" s="64"/>
    </row>
    <row r="37" spans="2:3" s="30" customFormat="1" x14ac:dyDescent="0.25">
      <c r="B37" s="90" t="s">
        <v>82</v>
      </c>
      <c r="C37" s="64"/>
    </row>
    <row r="38" spans="2:3" s="30" customFormat="1" x14ac:dyDescent="0.25">
      <c r="B38" s="90" t="s">
        <v>83</v>
      </c>
      <c r="C38" s="64"/>
    </row>
    <row r="39" spans="2:3" s="30" customFormat="1" x14ac:dyDescent="0.25">
      <c r="B39" s="90" t="s">
        <v>84</v>
      </c>
      <c r="C39" s="64"/>
    </row>
    <row r="40" spans="2:3" s="30" customFormat="1" x14ac:dyDescent="0.25">
      <c r="B40" s="90" t="s">
        <v>106</v>
      </c>
      <c r="C40" s="64"/>
    </row>
    <row r="41" spans="2:3" s="30" customFormat="1" x14ac:dyDescent="0.25">
      <c r="B41" s="90" t="s">
        <v>85</v>
      </c>
      <c r="C41" s="64"/>
    </row>
    <row r="42" spans="2:3" s="30" customFormat="1" x14ac:dyDescent="0.25">
      <c r="B42" s="90" t="s">
        <v>86</v>
      </c>
      <c r="C42" s="64"/>
    </row>
    <row r="43" spans="2:3" s="30" customFormat="1" ht="31.5" x14ac:dyDescent="0.25">
      <c r="B43" s="91" t="s">
        <v>87</v>
      </c>
      <c r="C43" s="64"/>
    </row>
    <row r="44" spans="2:3" s="30" customFormat="1" x14ac:dyDescent="0.25">
      <c r="B44" s="90" t="s">
        <v>88</v>
      </c>
      <c r="C44" s="64"/>
    </row>
    <row r="45" spans="2:3" s="30" customFormat="1" x14ac:dyDescent="0.25">
      <c r="B45" s="90" t="s">
        <v>89</v>
      </c>
      <c r="C45" s="64"/>
    </row>
    <row r="46" spans="2:3" s="30" customFormat="1" x14ac:dyDescent="0.25">
      <c r="B46" s="90" t="s">
        <v>90</v>
      </c>
      <c r="C46" s="64"/>
    </row>
    <row r="47" spans="2:3" s="30" customFormat="1" x14ac:dyDescent="0.25">
      <c r="B47" s="90" t="s">
        <v>91</v>
      </c>
      <c r="C47" s="64"/>
    </row>
    <row r="48" spans="2:3" s="30" customFormat="1" ht="31.5" x14ac:dyDescent="0.25">
      <c r="B48" s="90" t="s">
        <v>92</v>
      </c>
      <c r="C48" s="64"/>
    </row>
    <row r="49" spans="2:7" s="30" customFormat="1" ht="18" customHeight="1" x14ac:dyDescent="0.25">
      <c r="B49" s="90" t="s">
        <v>93</v>
      </c>
      <c r="C49" s="64"/>
    </row>
    <row r="50" spans="2:7" s="30" customFormat="1" ht="18" customHeight="1" x14ac:dyDescent="0.25">
      <c r="B50" s="90" t="s">
        <v>94</v>
      </c>
      <c r="C50" s="64"/>
    </row>
    <row r="51" spans="2:7" s="30" customFormat="1" ht="18" customHeight="1" x14ac:dyDescent="0.25">
      <c r="B51" s="90" t="s">
        <v>95</v>
      </c>
      <c r="C51" s="64"/>
    </row>
    <row r="52" spans="2:7" s="30" customFormat="1" x14ac:dyDescent="0.25">
      <c r="B52" s="90" t="s">
        <v>96</v>
      </c>
      <c r="C52" s="64"/>
    </row>
    <row r="53" spans="2:7" s="30" customFormat="1" ht="33.75" customHeight="1" x14ac:dyDescent="0.25">
      <c r="B53" s="90" t="s">
        <v>97</v>
      </c>
      <c r="C53" s="64"/>
    </row>
    <row r="54" spans="2:7" s="30" customFormat="1" ht="16.5" customHeight="1" x14ac:dyDescent="0.25">
      <c r="B54" s="90" t="s">
        <v>98</v>
      </c>
      <c r="C54" s="64"/>
    </row>
    <row r="55" spans="2:7" s="30" customFormat="1" x14ac:dyDescent="0.25">
      <c r="B55" s="47" t="s">
        <v>15</v>
      </c>
      <c r="C55" s="42">
        <f>SUM(C34:C54)</f>
        <v>70000</v>
      </c>
    </row>
    <row r="56" spans="2:7" s="30" customFormat="1" x14ac:dyDescent="0.25">
      <c r="B56" s="45"/>
      <c r="C56" s="79"/>
    </row>
    <row r="57" spans="2:7" s="30" customFormat="1" x14ac:dyDescent="0.25">
      <c r="B57" s="48" t="s">
        <v>119</v>
      </c>
      <c r="C57" s="39"/>
    </row>
    <row r="58" spans="2:7" s="30" customFormat="1" x14ac:dyDescent="0.25">
      <c r="B58" s="32" t="s">
        <v>2</v>
      </c>
      <c r="C58" s="32" t="s">
        <v>27</v>
      </c>
      <c r="D58" s="32" t="s">
        <v>28</v>
      </c>
      <c r="E58" s="32" t="s">
        <v>33</v>
      </c>
      <c r="F58" s="32" t="s">
        <v>34</v>
      </c>
      <c r="G58" s="87" t="s">
        <v>15</v>
      </c>
    </row>
    <row r="59" spans="2:7" s="30" customFormat="1" x14ac:dyDescent="0.25">
      <c r="B59" s="99" t="s">
        <v>29</v>
      </c>
      <c r="C59" s="100"/>
      <c r="D59" s="100"/>
      <c r="E59" s="100"/>
      <c r="F59" s="100"/>
      <c r="G59" s="100"/>
    </row>
    <row r="60" spans="2:7" s="30" customFormat="1" x14ac:dyDescent="0.25">
      <c r="B60" s="99" t="s">
        <v>65</v>
      </c>
      <c r="C60" s="103"/>
      <c r="D60" s="103"/>
      <c r="E60" s="103"/>
      <c r="F60" s="103"/>
      <c r="G60" s="96">
        <v>0</v>
      </c>
    </row>
    <row r="61" spans="2:7" s="30" customFormat="1" x14ac:dyDescent="0.25">
      <c r="B61" s="99" t="s">
        <v>7</v>
      </c>
      <c r="C61" s="104"/>
      <c r="D61" s="103"/>
      <c r="E61" s="103"/>
      <c r="F61" s="103"/>
      <c r="G61" s="96">
        <f>SUM(G62:G63)</f>
        <v>65000</v>
      </c>
    </row>
    <row r="62" spans="2:7" s="25" customFormat="1" ht="47.25" x14ac:dyDescent="0.25">
      <c r="B62" s="116" t="s">
        <v>130</v>
      </c>
      <c r="C62" s="116" t="s">
        <v>144</v>
      </c>
      <c r="D62" s="117" t="s">
        <v>131</v>
      </c>
      <c r="E62" s="23">
        <v>1</v>
      </c>
      <c r="F62" s="64">
        <v>42200</v>
      </c>
      <c r="G62" s="97">
        <f>ROUND(E62*F62,2)</f>
        <v>42200</v>
      </c>
    </row>
    <row r="63" spans="2:7" s="25" customFormat="1" ht="47.25" x14ac:dyDescent="0.25">
      <c r="B63" s="116" t="s">
        <v>133</v>
      </c>
      <c r="C63" s="116" t="s">
        <v>132</v>
      </c>
      <c r="D63" s="117" t="s">
        <v>131</v>
      </c>
      <c r="E63" s="23">
        <v>1</v>
      </c>
      <c r="F63" s="64">
        <v>22800</v>
      </c>
      <c r="G63" s="97">
        <f>ROUND(E63*F63,2)</f>
        <v>22800</v>
      </c>
    </row>
    <row r="64" spans="2:7" s="30" customFormat="1" x14ac:dyDescent="0.25">
      <c r="B64" s="99" t="s">
        <v>115</v>
      </c>
      <c r="C64" s="103"/>
      <c r="D64" s="103"/>
      <c r="E64" s="103"/>
      <c r="F64" s="103"/>
      <c r="G64" s="96">
        <f>SUM(G65:G65)</f>
        <v>200</v>
      </c>
    </row>
    <row r="65" spans="2:7" s="25" customFormat="1" ht="47.25" x14ac:dyDescent="0.25">
      <c r="B65" s="116" t="s">
        <v>134</v>
      </c>
      <c r="C65" s="23"/>
      <c r="D65" s="118" t="s">
        <v>135</v>
      </c>
      <c r="E65" s="23">
        <v>4</v>
      </c>
      <c r="F65" s="64">
        <v>50</v>
      </c>
      <c r="G65" s="97">
        <f>ROUND(E65*F65,2)</f>
        <v>200</v>
      </c>
    </row>
    <row r="66" spans="2:7" s="25" customFormat="1" x14ac:dyDescent="0.25">
      <c r="B66" s="109" t="s">
        <v>116</v>
      </c>
      <c r="C66" s="77"/>
      <c r="D66" s="77"/>
      <c r="E66" s="77"/>
      <c r="F66" s="77"/>
      <c r="G66" s="98">
        <v>0</v>
      </c>
    </row>
    <row r="67" spans="2:7" s="25" customFormat="1" x14ac:dyDescent="0.25">
      <c r="B67" s="77" t="s">
        <v>103</v>
      </c>
      <c r="C67" s="77"/>
      <c r="D67" s="77"/>
      <c r="E67" s="77"/>
      <c r="F67" s="77"/>
      <c r="G67" s="98">
        <v>0</v>
      </c>
    </row>
    <row r="68" spans="2:7" s="25" customFormat="1" x14ac:dyDescent="0.25">
      <c r="B68" s="77" t="s">
        <v>104</v>
      </c>
      <c r="C68" s="77"/>
      <c r="D68" s="77"/>
      <c r="E68" s="77"/>
      <c r="F68" s="77"/>
      <c r="G68" s="98">
        <f>SUM(G69:G71)</f>
        <v>4800</v>
      </c>
    </row>
    <row r="69" spans="2:7" s="25" customFormat="1" x14ac:dyDescent="0.25">
      <c r="B69" s="23" t="s">
        <v>136</v>
      </c>
      <c r="C69" s="116" t="s">
        <v>145</v>
      </c>
      <c r="D69" s="118" t="s">
        <v>135</v>
      </c>
      <c r="E69" s="23">
        <v>3</v>
      </c>
      <c r="F69" s="64">
        <v>200</v>
      </c>
      <c r="G69" s="97">
        <f t="shared" ref="G69:G71" si="1">ROUND(E69*F69,2)</f>
        <v>600</v>
      </c>
    </row>
    <row r="70" spans="2:7" s="25" customFormat="1" x14ac:dyDescent="0.25">
      <c r="B70" s="23" t="s">
        <v>137</v>
      </c>
      <c r="C70" s="23" t="s">
        <v>138</v>
      </c>
      <c r="D70" s="118" t="s">
        <v>135</v>
      </c>
      <c r="E70" s="23">
        <v>4</v>
      </c>
      <c r="F70" s="64">
        <v>50</v>
      </c>
      <c r="G70" s="97">
        <f t="shared" si="1"/>
        <v>200</v>
      </c>
    </row>
    <row r="71" spans="2:7" s="25" customFormat="1" ht="47.25" x14ac:dyDescent="0.25">
      <c r="B71" s="119" t="s">
        <v>140</v>
      </c>
      <c r="C71" s="116" t="s">
        <v>139</v>
      </c>
      <c r="D71" s="118" t="s">
        <v>135</v>
      </c>
      <c r="E71" s="23">
        <v>5</v>
      </c>
      <c r="F71" s="64">
        <v>800</v>
      </c>
      <c r="G71" s="97">
        <f t="shared" si="1"/>
        <v>4000</v>
      </c>
    </row>
    <row r="72" spans="2:7" s="30" customFormat="1" x14ac:dyDescent="0.25">
      <c r="B72" s="101" t="s">
        <v>31</v>
      </c>
      <c r="C72" s="102"/>
      <c r="D72" s="102"/>
      <c r="E72" s="102"/>
      <c r="F72" s="102"/>
      <c r="G72" s="42">
        <f>SUM(G60,G61,G64,G66,G67,G68)</f>
        <v>70000</v>
      </c>
    </row>
    <row r="73" spans="2:7" s="25" customFormat="1" x14ac:dyDescent="0.25">
      <c r="B73" s="85" t="s">
        <v>32</v>
      </c>
      <c r="C73" s="86"/>
      <c r="D73" s="86"/>
      <c r="E73" s="86"/>
      <c r="F73" s="86"/>
      <c r="G73" s="66">
        <v>0</v>
      </c>
    </row>
    <row r="74" spans="2:7" s="30" customFormat="1" x14ac:dyDescent="0.25">
      <c r="B74" s="83" t="s">
        <v>8</v>
      </c>
      <c r="C74" s="84"/>
      <c r="D74" s="84"/>
      <c r="E74" s="84"/>
      <c r="F74" s="84"/>
      <c r="G74" s="65">
        <f>SUM(G72:G73)</f>
        <v>70000</v>
      </c>
    </row>
    <row r="75" spans="2:7" s="30" customFormat="1" x14ac:dyDescent="0.25"/>
    <row r="76" spans="2:7" s="30" customFormat="1" x14ac:dyDescent="0.25"/>
    <row r="77" spans="2:7" s="30" customFormat="1" x14ac:dyDescent="0.25"/>
  </sheetData>
  <sheetProtection formatCells="0" formatColumns="0" formatRows="0" insertRows="0" deleteRows="0" selectLockedCells="1"/>
  <dataConsolidate/>
  <mergeCells count="18">
    <mergeCell ref="B11:C11"/>
    <mergeCell ref="B20:C20"/>
    <mergeCell ref="B21:C21"/>
    <mergeCell ref="B28:C28"/>
    <mergeCell ref="B30:C30"/>
    <mergeCell ref="B29:C29"/>
    <mergeCell ref="B22:C22"/>
    <mergeCell ref="B23:C23"/>
    <mergeCell ref="B24:C24"/>
    <mergeCell ref="B25:C25"/>
    <mergeCell ref="B26:C26"/>
    <mergeCell ref="B27:C27"/>
    <mergeCell ref="B9:D9"/>
    <mergeCell ref="B4:D4"/>
    <mergeCell ref="B5:D5"/>
    <mergeCell ref="B6:D6"/>
    <mergeCell ref="B7:D7"/>
    <mergeCell ref="B8:D8"/>
  </mergeCells>
  <conditionalFormatting sqref="F12">
    <cfRule type="cellIs" dxfId="46" priority="6" operator="notBetween">
      <formula>0</formula>
      <formula>75</formula>
    </cfRule>
  </conditionalFormatting>
  <conditionalFormatting sqref="D18">
    <cfRule type="cellIs" dxfId="45" priority="1" operator="equal">
      <formula>0</formula>
    </cfRule>
    <cfRule type="cellIs" dxfId="44" priority="4" operator="lessThan">
      <formula>100</formula>
    </cfRule>
    <cfRule type="cellIs" dxfId="43" priority="5" operator="greaterThan">
      <formula>100</formula>
    </cfRule>
  </conditionalFormatting>
  <dataValidations xWindow="592" yWindow="462" count="13">
    <dataValidation type="decimal" operator="equal" allowBlank="1" showInputMessage="1" showErrorMessage="1" promptTitle="Tähelepanu!" prompt="AMIF tulu peab võrduma AMIF kuluga." sqref="C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C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C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C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C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C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C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C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C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C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C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C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C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C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C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formula1>H65564</formula1>
    </dataValidation>
    <dataValidation type="decimal" operator="equal" allowBlank="1" showInputMessage="1" showErrorMessage="1" promptTitle="Tähelepanu!" prompt="Kogusumma peab olema võrdne projekti kogukuludega." sqref="C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C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C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C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C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C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C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C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C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C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C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C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C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C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C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formula1>H65564</formula1>
    </dataValidation>
    <dataValidation type="decimal" operator="lessThan" allowBlank="1" showInputMessage="1" showErrorMessage="1" promptTitle="Tähelepanu!" prompt="SiM toetus on kuni 25% projekti kogukuludest." sqref="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WVO31:WVO56 WLS31:WLS56 WBW31:WBW56 VSA31:VSA56 VIE31:VIE56 UYI31:UYI56 UOM31:UOM56 UEQ31:UEQ56 TUU31:TUU56 TKY31:TKY56 TBC31:TBC56 SRG31:SRG56 SHK31:SHK56 RXO31:RXO56 RNS31:RNS56 RDW31:RDW56 QUA31:QUA56 QKE31:QKE56 QAI31:QAI56 PQM31:PQM56 PGQ31:PGQ56 OWU31:OWU56 OMY31:OMY56 ODC31:ODC56 NTG31:NTG56 NJK31:NJK56 MZO31:MZO56 MPS31:MPS56 MFW31:MFW56 LWA31:LWA56 LME31:LME56 LCI31:LCI56 KSM31:KSM56 KIQ31:KIQ56 JYU31:JYU56 JOY31:JOY56 JFC31:JFC56 IVG31:IVG56 ILK31:ILK56 IBO31:IBO56 HRS31:HRS56 HHW31:HHW56 GYA31:GYA56 GOE31:GOE56 GEI31:GEI56 FUM31:FUM56 FKQ31:FKQ56 FAU31:FAU56 EQY31:EQY56 EHC31:EHC56 DXG31:DXG56 DNK31:DNK56 DDO31:DDO56 CTS31:CTS56 CJW31:CJW56 CAA31:CAA56 BQE31:BQE56 BGI31:BGI56 AWM31:AWM56 AMQ31:AMQ56 ACU31:ACU56 SY31:SY56 JC31:JC56">
      <formula1>JA31*0.25</formula1>
    </dataValidation>
    <dataValidation type="decimal" operator="lessThan" allowBlank="1" showInputMessage="1" showErrorMessage="1" promptTitle="Tähelepanu!" prompt="AMIF toetus on kuni 75% kogukuludest." sqref="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WVN31:WVN56 WLR31:WLR56 WBV31:WBV56 VRZ31:VRZ56 VID31:VID56 UYH31:UYH56 UOL31:UOL56 UEP31:UEP56 TUT31:TUT56 TKX31:TKX56 TBB31:TBB56 SRF31:SRF56 SHJ31:SHJ56 RXN31:RXN56 RNR31:RNR56 RDV31:RDV56 QTZ31:QTZ56 QKD31:QKD56 QAH31:QAH56 PQL31:PQL56 PGP31:PGP56 OWT31:OWT56 OMX31:OMX56 ODB31:ODB56 NTF31:NTF56 NJJ31:NJJ56 MZN31:MZN56 MPR31:MPR56 MFV31:MFV56 LVZ31:LVZ56 LMD31:LMD56 LCH31:LCH56 KSL31:KSL56 KIP31:KIP56 JYT31:JYT56 JOX31:JOX56 JFB31:JFB56 IVF31:IVF56 ILJ31:ILJ56 IBN31:IBN56 HRR31:HRR56 HHV31:HHV56 GXZ31:GXZ56 GOD31:GOD56 GEH31:GEH56 FUL31:FUL56 FKP31:FKP56 FAT31:FAT56 EQX31:EQX56 EHB31:EHB56 DXF31:DXF56 DNJ31:DNJ56 DDN31:DDN56 CTR31:CTR56 CJV31:CJV56 BZZ31:BZZ56 BQD31:BQD56 BGH31:BGH56 AWL31:AWL56 AMP31:AMP56 ACT31:ACT56 SX31:SX56 JB31:JB56">
      <formula1>JA31*0.75</formula1>
    </dataValidation>
    <dataValidation type="decimal" operator="lessThan" allowBlank="1" showInputMessage="1" showErrorMessage="1" promptTitle="Tähelepanu!" prompt="Kaudsed kulud moodustavad otsestest kuludest kuni 7%." sqref="JC65563:JE65563 SY65563:TA65563 ACU65563:ACW65563 AMQ65563:AMS65563 AWM65563:AWO65563 BGI65563:BGK65563 BQE65563:BQG65563 CAA65563:CAC65563 CJW65563:CJY65563 CTS65563:CTU65563 DDO65563:DDQ65563 DNK65563:DNM65563 DXG65563:DXI65563 EHC65563:EHE65563 EQY65563:ERA65563 FAU65563:FAW65563 FKQ65563:FKS65563 FUM65563:FUO65563 GEI65563:GEK65563 GOE65563:GOG65563 GYA65563:GYC65563 HHW65563:HHY65563 HRS65563:HRU65563 IBO65563:IBQ65563 ILK65563:ILM65563 IVG65563:IVI65563 JFC65563:JFE65563 JOY65563:JPA65563 JYU65563:JYW65563 KIQ65563:KIS65563 KSM65563:KSO65563 LCI65563:LCK65563 LME65563:LMG65563 LWA65563:LWC65563 MFW65563:MFY65563 MPS65563:MPU65563 MZO65563:MZQ65563 NJK65563:NJM65563 NTG65563:NTI65563 ODC65563:ODE65563 OMY65563:ONA65563 OWU65563:OWW65563 PGQ65563:PGS65563 PQM65563:PQO65563 QAI65563:QAK65563 QKE65563:QKG65563 QUA65563:QUC65563 RDW65563:RDY65563 RNS65563:RNU65563 RXO65563:RXQ65563 SHK65563:SHM65563 SRG65563:SRI65563 TBC65563:TBE65563 TKY65563:TLA65563 TUU65563:TUW65563 UEQ65563:UES65563 UOM65563:UOO65563 UYI65563:UYK65563 VIE65563:VIG65563 VSA65563:VSC65563 WBW65563:WBY65563 WLS65563:WLU65563 WVO65563:WVQ65563 JC131099:JE131099 SY131099:TA131099 ACU131099:ACW131099 AMQ131099:AMS131099 AWM131099:AWO131099 BGI131099:BGK131099 BQE131099:BQG131099 CAA131099:CAC131099 CJW131099:CJY131099 CTS131099:CTU131099 DDO131099:DDQ131099 DNK131099:DNM131099 DXG131099:DXI131099 EHC131099:EHE131099 EQY131099:ERA131099 FAU131099:FAW131099 FKQ131099:FKS131099 FUM131099:FUO131099 GEI131099:GEK131099 GOE131099:GOG131099 GYA131099:GYC131099 HHW131099:HHY131099 HRS131099:HRU131099 IBO131099:IBQ131099 ILK131099:ILM131099 IVG131099:IVI131099 JFC131099:JFE131099 JOY131099:JPA131099 JYU131099:JYW131099 KIQ131099:KIS131099 KSM131099:KSO131099 LCI131099:LCK131099 LME131099:LMG131099 LWA131099:LWC131099 MFW131099:MFY131099 MPS131099:MPU131099 MZO131099:MZQ131099 NJK131099:NJM131099 NTG131099:NTI131099 ODC131099:ODE131099 OMY131099:ONA131099 OWU131099:OWW131099 PGQ131099:PGS131099 PQM131099:PQO131099 QAI131099:QAK131099 QKE131099:QKG131099 QUA131099:QUC131099 RDW131099:RDY131099 RNS131099:RNU131099 RXO131099:RXQ131099 SHK131099:SHM131099 SRG131099:SRI131099 TBC131099:TBE131099 TKY131099:TLA131099 TUU131099:TUW131099 UEQ131099:UES131099 UOM131099:UOO131099 UYI131099:UYK131099 VIE131099:VIG131099 VSA131099:VSC131099 WBW131099:WBY131099 WLS131099:WLU131099 WVO131099:WVQ131099 JC196635:JE196635 SY196635:TA196635 ACU196635:ACW196635 AMQ196635:AMS196635 AWM196635:AWO196635 BGI196635:BGK196635 BQE196635:BQG196635 CAA196635:CAC196635 CJW196635:CJY196635 CTS196635:CTU196635 DDO196635:DDQ196635 DNK196635:DNM196635 DXG196635:DXI196635 EHC196635:EHE196635 EQY196635:ERA196635 FAU196635:FAW196635 FKQ196635:FKS196635 FUM196635:FUO196635 GEI196635:GEK196635 GOE196635:GOG196635 GYA196635:GYC196635 HHW196635:HHY196635 HRS196635:HRU196635 IBO196635:IBQ196635 ILK196635:ILM196635 IVG196635:IVI196635 JFC196635:JFE196635 JOY196635:JPA196635 JYU196635:JYW196635 KIQ196635:KIS196635 KSM196635:KSO196635 LCI196635:LCK196635 LME196635:LMG196635 LWA196635:LWC196635 MFW196635:MFY196635 MPS196635:MPU196635 MZO196635:MZQ196635 NJK196635:NJM196635 NTG196635:NTI196635 ODC196635:ODE196635 OMY196635:ONA196635 OWU196635:OWW196635 PGQ196635:PGS196635 PQM196635:PQO196635 QAI196635:QAK196635 QKE196635:QKG196635 QUA196635:QUC196635 RDW196635:RDY196635 RNS196635:RNU196635 RXO196635:RXQ196635 SHK196635:SHM196635 SRG196635:SRI196635 TBC196635:TBE196635 TKY196635:TLA196635 TUU196635:TUW196635 UEQ196635:UES196635 UOM196635:UOO196635 UYI196635:UYK196635 VIE196635:VIG196635 VSA196635:VSC196635 WBW196635:WBY196635 WLS196635:WLU196635 WVO196635:WVQ196635 JC262171:JE262171 SY262171:TA262171 ACU262171:ACW262171 AMQ262171:AMS262171 AWM262171:AWO262171 BGI262171:BGK262171 BQE262171:BQG262171 CAA262171:CAC262171 CJW262171:CJY262171 CTS262171:CTU262171 DDO262171:DDQ262171 DNK262171:DNM262171 DXG262171:DXI262171 EHC262171:EHE262171 EQY262171:ERA262171 FAU262171:FAW262171 FKQ262171:FKS262171 FUM262171:FUO262171 GEI262171:GEK262171 GOE262171:GOG262171 GYA262171:GYC262171 HHW262171:HHY262171 HRS262171:HRU262171 IBO262171:IBQ262171 ILK262171:ILM262171 IVG262171:IVI262171 JFC262171:JFE262171 JOY262171:JPA262171 JYU262171:JYW262171 KIQ262171:KIS262171 KSM262171:KSO262171 LCI262171:LCK262171 LME262171:LMG262171 LWA262171:LWC262171 MFW262171:MFY262171 MPS262171:MPU262171 MZO262171:MZQ262171 NJK262171:NJM262171 NTG262171:NTI262171 ODC262171:ODE262171 OMY262171:ONA262171 OWU262171:OWW262171 PGQ262171:PGS262171 PQM262171:PQO262171 QAI262171:QAK262171 QKE262171:QKG262171 QUA262171:QUC262171 RDW262171:RDY262171 RNS262171:RNU262171 RXO262171:RXQ262171 SHK262171:SHM262171 SRG262171:SRI262171 TBC262171:TBE262171 TKY262171:TLA262171 TUU262171:TUW262171 UEQ262171:UES262171 UOM262171:UOO262171 UYI262171:UYK262171 VIE262171:VIG262171 VSA262171:VSC262171 WBW262171:WBY262171 WLS262171:WLU262171 WVO262171:WVQ262171 JC327707:JE327707 SY327707:TA327707 ACU327707:ACW327707 AMQ327707:AMS327707 AWM327707:AWO327707 BGI327707:BGK327707 BQE327707:BQG327707 CAA327707:CAC327707 CJW327707:CJY327707 CTS327707:CTU327707 DDO327707:DDQ327707 DNK327707:DNM327707 DXG327707:DXI327707 EHC327707:EHE327707 EQY327707:ERA327707 FAU327707:FAW327707 FKQ327707:FKS327707 FUM327707:FUO327707 GEI327707:GEK327707 GOE327707:GOG327707 GYA327707:GYC327707 HHW327707:HHY327707 HRS327707:HRU327707 IBO327707:IBQ327707 ILK327707:ILM327707 IVG327707:IVI327707 JFC327707:JFE327707 JOY327707:JPA327707 JYU327707:JYW327707 KIQ327707:KIS327707 KSM327707:KSO327707 LCI327707:LCK327707 LME327707:LMG327707 LWA327707:LWC327707 MFW327707:MFY327707 MPS327707:MPU327707 MZO327707:MZQ327707 NJK327707:NJM327707 NTG327707:NTI327707 ODC327707:ODE327707 OMY327707:ONA327707 OWU327707:OWW327707 PGQ327707:PGS327707 PQM327707:PQO327707 QAI327707:QAK327707 QKE327707:QKG327707 QUA327707:QUC327707 RDW327707:RDY327707 RNS327707:RNU327707 RXO327707:RXQ327707 SHK327707:SHM327707 SRG327707:SRI327707 TBC327707:TBE327707 TKY327707:TLA327707 TUU327707:TUW327707 UEQ327707:UES327707 UOM327707:UOO327707 UYI327707:UYK327707 VIE327707:VIG327707 VSA327707:VSC327707 WBW327707:WBY327707 WLS327707:WLU327707 WVO327707:WVQ327707 JC393243:JE393243 SY393243:TA393243 ACU393243:ACW393243 AMQ393243:AMS393243 AWM393243:AWO393243 BGI393243:BGK393243 BQE393243:BQG393243 CAA393243:CAC393243 CJW393243:CJY393243 CTS393243:CTU393243 DDO393243:DDQ393243 DNK393243:DNM393243 DXG393243:DXI393243 EHC393243:EHE393243 EQY393243:ERA393243 FAU393243:FAW393243 FKQ393243:FKS393243 FUM393243:FUO393243 GEI393243:GEK393243 GOE393243:GOG393243 GYA393243:GYC393243 HHW393243:HHY393243 HRS393243:HRU393243 IBO393243:IBQ393243 ILK393243:ILM393243 IVG393243:IVI393243 JFC393243:JFE393243 JOY393243:JPA393243 JYU393243:JYW393243 KIQ393243:KIS393243 KSM393243:KSO393243 LCI393243:LCK393243 LME393243:LMG393243 LWA393243:LWC393243 MFW393243:MFY393243 MPS393243:MPU393243 MZO393243:MZQ393243 NJK393243:NJM393243 NTG393243:NTI393243 ODC393243:ODE393243 OMY393243:ONA393243 OWU393243:OWW393243 PGQ393243:PGS393243 PQM393243:PQO393243 QAI393243:QAK393243 QKE393243:QKG393243 QUA393243:QUC393243 RDW393243:RDY393243 RNS393243:RNU393243 RXO393243:RXQ393243 SHK393243:SHM393243 SRG393243:SRI393243 TBC393243:TBE393243 TKY393243:TLA393243 TUU393243:TUW393243 UEQ393243:UES393243 UOM393243:UOO393243 UYI393243:UYK393243 VIE393243:VIG393243 VSA393243:VSC393243 WBW393243:WBY393243 WLS393243:WLU393243 WVO393243:WVQ393243 JC458779:JE458779 SY458779:TA458779 ACU458779:ACW458779 AMQ458779:AMS458779 AWM458779:AWO458779 BGI458779:BGK458779 BQE458779:BQG458779 CAA458779:CAC458779 CJW458779:CJY458779 CTS458779:CTU458779 DDO458779:DDQ458779 DNK458779:DNM458779 DXG458779:DXI458779 EHC458779:EHE458779 EQY458779:ERA458779 FAU458779:FAW458779 FKQ458779:FKS458779 FUM458779:FUO458779 GEI458779:GEK458779 GOE458779:GOG458779 GYA458779:GYC458779 HHW458779:HHY458779 HRS458779:HRU458779 IBO458779:IBQ458779 ILK458779:ILM458779 IVG458779:IVI458779 JFC458779:JFE458779 JOY458779:JPA458779 JYU458779:JYW458779 KIQ458779:KIS458779 KSM458779:KSO458779 LCI458779:LCK458779 LME458779:LMG458779 LWA458779:LWC458779 MFW458779:MFY458779 MPS458779:MPU458779 MZO458779:MZQ458779 NJK458779:NJM458779 NTG458779:NTI458779 ODC458779:ODE458779 OMY458779:ONA458779 OWU458779:OWW458779 PGQ458779:PGS458779 PQM458779:PQO458779 QAI458779:QAK458779 QKE458779:QKG458779 QUA458779:QUC458779 RDW458779:RDY458779 RNS458779:RNU458779 RXO458779:RXQ458779 SHK458779:SHM458779 SRG458779:SRI458779 TBC458779:TBE458779 TKY458779:TLA458779 TUU458779:TUW458779 UEQ458779:UES458779 UOM458779:UOO458779 UYI458779:UYK458779 VIE458779:VIG458779 VSA458779:VSC458779 WBW458779:WBY458779 WLS458779:WLU458779 WVO458779:WVQ458779 JC524315:JE524315 SY524315:TA524315 ACU524315:ACW524315 AMQ524315:AMS524315 AWM524315:AWO524315 BGI524315:BGK524315 BQE524315:BQG524315 CAA524315:CAC524315 CJW524315:CJY524315 CTS524315:CTU524315 DDO524315:DDQ524315 DNK524315:DNM524315 DXG524315:DXI524315 EHC524315:EHE524315 EQY524315:ERA524315 FAU524315:FAW524315 FKQ524315:FKS524315 FUM524315:FUO524315 GEI524315:GEK524315 GOE524315:GOG524315 GYA524315:GYC524315 HHW524315:HHY524315 HRS524315:HRU524315 IBO524315:IBQ524315 ILK524315:ILM524315 IVG524315:IVI524315 JFC524315:JFE524315 JOY524315:JPA524315 JYU524315:JYW524315 KIQ524315:KIS524315 KSM524315:KSO524315 LCI524315:LCK524315 LME524315:LMG524315 LWA524315:LWC524315 MFW524315:MFY524315 MPS524315:MPU524315 MZO524315:MZQ524315 NJK524315:NJM524315 NTG524315:NTI524315 ODC524315:ODE524315 OMY524315:ONA524315 OWU524315:OWW524315 PGQ524315:PGS524315 PQM524315:PQO524315 QAI524315:QAK524315 QKE524315:QKG524315 QUA524315:QUC524315 RDW524315:RDY524315 RNS524315:RNU524315 RXO524315:RXQ524315 SHK524315:SHM524315 SRG524315:SRI524315 TBC524315:TBE524315 TKY524315:TLA524315 TUU524315:TUW524315 UEQ524315:UES524315 UOM524315:UOO524315 UYI524315:UYK524315 VIE524315:VIG524315 VSA524315:VSC524315 WBW524315:WBY524315 WLS524315:WLU524315 WVO524315:WVQ524315 JC589851:JE589851 SY589851:TA589851 ACU589851:ACW589851 AMQ589851:AMS589851 AWM589851:AWO589851 BGI589851:BGK589851 BQE589851:BQG589851 CAA589851:CAC589851 CJW589851:CJY589851 CTS589851:CTU589851 DDO589851:DDQ589851 DNK589851:DNM589851 DXG589851:DXI589851 EHC589851:EHE589851 EQY589851:ERA589851 FAU589851:FAW589851 FKQ589851:FKS589851 FUM589851:FUO589851 GEI589851:GEK589851 GOE589851:GOG589851 GYA589851:GYC589851 HHW589851:HHY589851 HRS589851:HRU589851 IBO589851:IBQ589851 ILK589851:ILM589851 IVG589851:IVI589851 JFC589851:JFE589851 JOY589851:JPA589851 JYU589851:JYW589851 KIQ589851:KIS589851 KSM589851:KSO589851 LCI589851:LCK589851 LME589851:LMG589851 LWA589851:LWC589851 MFW589851:MFY589851 MPS589851:MPU589851 MZO589851:MZQ589851 NJK589851:NJM589851 NTG589851:NTI589851 ODC589851:ODE589851 OMY589851:ONA589851 OWU589851:OWW589851 PGQ589851:PGS589851 PQM589851:PQO589851 QAI589851:QAK589851 QKE589851:QKG589851 QUA589851:QUC589851 RDW589851:RDY589851 RNS589851:RNU589851 RXO589851:RXQ589851 SHK589851:SHM589851 SRG589851:SRI589851 TBC589851:TBE589851 TKY589851:TLA589851 TUU589851:TUW589851 UEQ589851:UES589851 UOM589851:UOO589851 UYI589851:UYK589851 VIE589851:VIG589851 VSA589851:VSC589851 WBW589851:WBY589851 WLS589851:WLU589851 WVO589851:WVQ589851 JC655387:JE655387 SY655387:TA655387 ACU655387:ACW655387 AMQ655387:AMS655387 AWM655387:AWO655387 BGI655387:BGK655387 BQE655387:BQG655387 CAA655387:CAC655387 CJW655387:CJY655387 CTS655387:CTU655387 DDO655387:DDQ655387 DNK655387:DNM655387 DXG655387:DXI655387 EHC655387:EHE655387 EQY655387:ERA655387 FAU655387:FAW655387 FKQ655387:FKS655387 FUM655387:FUO655387 GEI655387:GEK655387 GOE655387:GOG655387 GYA655387:GYC655387 HHW655387:HHY655387 HRS655387:HRU655387 IBO655387:IBQ655387 ILK655387:ILM655387 IVG655387:IVI655387 JFC655387:JFE655387 JOY655387:JPA655387 JYU655387:JYW655387 KIQ655387:KIS655387 KSM655387:KSO655387 LCI655387:LCK655387 LME655387:LMG655387 LWA655387:LWC655387 MFW655387:MFY655387 MPS655387:MPU655387 MZO655387:MZQ655387 NJK655387:NJM655387 NTG655387:NTI655387 ODC655387:ODE655387 OMY655387:ONA655387 OWU655387:OWW655387 PGQ655387:PGS655387 PQM655387:PQO655387 QAI655387:QAK655387 QKE655387:QKG655387 QUA655387:QUC655387 RDW655387:RDY655387 RNS655387:RNU655387 RXO655387:RXQ655387 SHK655387:SHM655387 SRG655387:SRI655387 TBC655387:TBE655387 TKY655387:TLA655387 TUU655387:TUW655387 UEQ655387:UES655387 UOM655387:UOO655387 UYI655387:UYK655387 VIE655387:VIG655387 VSA655387:VSC655387 WBW655387:WBY655387 WLS655387:WLU655387 WVO655387:WVQ655387 JC720923:JE720923 SY720923:TA720923 ACU720923:ACW720923 AMQ720923:AMS720923 AWM720923:AWO720923 BGI720923:BGK720923 BQE720923:BQG720923 CAA720923:CAC720923 CJW720923:CJY720923 CTS720923:CTU720923 DDO720923:DDQ720923 DNK720923:DNM720923 DXG720923:DXI720923 EHC720923:EHE720923 EQY720923:ERA720923 FAU720923:FAW720923 FKQ720923:FKS720923 FUM720923:FUO720923 GEI720923:GEK720923 GOE720923:GOG720923 GYA720923:GYC720923 HHW720923:HHY720923 HRS720923:HRU720923 IBO720923:IBQ720923 ILK720923:ILM720923 IVG720923:IVI720923 JFC720923:JFE720923 JOY720923:JPA720923 JYU720923:JYW720923 KIQ720923:KIS720923 KSM720923:KSO720923 LCI720923:LCK720923 LME720923:LMG720923 LWA720923:LWC720923 MFW720923:MFY720923 MPS720923:MPU720923 MZO720923:MZQ720923 NJK720923:NJM720923 NTG720923:NTI720923 ODC720923:ODE720923 OMY720923:ONA720923 OWU720923:OWW720923 PGQ720923:PGS720923 PQM720923:PQO720923 QAI720923:QAK720923 QKE720923:QKG720923 QUA720923:QUC720923 RDW720923:RDY720923 RNS720923:RNU720923 RXO720923:RXQ720923 SHK720923:SHM720923 SRG720923:SRI720923 TBC720923:TBE720923 TKY720923:TLA720923 TUU720923:TUW720923 UEQ720923:UES720923 UOM720923:UOO720923 UYI720923:UYK720923 VIE720923:VIG720923 VSA720923:VSC720923 WBW720923:WBY720923 WLS720923:WLU720923 WVO720923:WVQ720923 JC786459:JE786459 SY786459:TA786459 ACU786459:ACW786459 AMQ786459:AMS786459 AWM786459:AWO786459 BGI786459:BGK786459 BQE786459:BQG786459 CAA786459:CAC786459 CJW786459:CJY786459 CTS786459:CTU786459 DDO786459:DDQ786459 DNK786459:DNM786459 DXG786459:DXI786459 EHC786459:EHE786459 EQY786459:ERA786459 FAU786459:FAW786459 FKQ786459:FKS786459 FUM786459:FUO786459 GEI786459:GEK786459 GOE786459:GOG786459 GYA786459:GYC786459 HHW786459:HHY786459 HRS786459:HRU786459 IBO786459:IBQ786459 ILK786459:ILM786459 IVG786459:IVI786459 JFC786459:JFE786459 JOY786459:JPA786459 JYU786459:JYW786459 KIQ786459:KIS786459 KSM786459:KSO786459 LCI786459:LCK786459 LME786459:LMG786459 LWA786459:LWC786459 MFW786459:MFY786459 MPS786459:MPU786459 MZO786459:MZQ786459 NJK786459:NJM786459 NTG786459:NTI786459 ODC786459:ODE786459 OMY786459:ONA786459 OWU786459:OWW786459 PGQ786459:PGS786459 PQM786459:PQO786459 QAI786459:QAK786459 QKE786459:QKG786459 QUA786459:QUC786459 RDW786459:RDY786459 RNS786459:RNU786459 RXO786459:RXQ786459 SHK786459:SHM786459 SRG786459:SRI786459 TBC786459:TBE786459 TKY786459:TLA786459 TUU786459:TUW786459 UEQ786459:UES786459 UOM786459:UOO786459 UYI786459:UYK786459 VIE786459:VIG786459 VSA786459:VSC786459 WBW786459:WBY786459 WLS786459:WLU786459 WVO786459:WVQ786459 JC851995:JE851995 SY851995:TA851995 ACU851995:ACW851995 AMQ851995:AMS851995 AWM851995:AWO851995 BGI851995:BGK851995 BQE851995:BQG851995 CAA851995:CAC851995 CJW851995:CJY851995 CTS851995:CTU851995 DDO851995:DDQ851995 DNK851995:DNM851995 DXG851995:DXI851995 EHC851995:EHE851995 EQY851995:ERA851995 FAU851995:FAW851995 FKQ851995:FKS851995 FUM851995:FUO851995 GEI851995:GEK851995 GOE851995:GOG851995 GYA851995:GYC851995 HHW851995:HHY851995 HRS851995:HRU851995 IBO851995:IBQ851995 ILK851995:ILM851995 IVG851995:IVI851995 JFC851995:JFE851995 JOY851995:JPA851995 JYU851995:JYW851995 KIQ851995:KIS851995 KSM851995:KSO851995 LCI851995:LCK851995 LME851995:LMG851995 LWA851995:LWC851995 MFW851995:MFY851995 MPS851995:MPU851995 MZO851995:MZQ851995 NJK851995:NJM851995 NTG851995:NTI851995 ODC851995:ODE851995 OMY851995:ONA851995 OWU851995:OWW851995 PGQ851995:PGS851995 PQM851995:PQO851995 QAI851995:QAK851995 QKE851995:QKG851995 QUA851995:QUC851995 RDW851995:RDY851995 RNS851995:RNU851995 RXO851995:RXQ851995 SHK851995:SHM851995 SRG851995:SRI851995 TBC851995:TBE851995 TKY851995:TLA851995 TUU851995:TUW851995 UEQ851995:UES851995 UOM851995:UOO851995 UYI851995:UYK851995 VIE851995:VIG851995 VSA851995:VSC851995 WBW851995:WBY851995 WLS851995:WLU851995 WVO851995:WVQ851995 JC917531:JE917531 SY917531:TA917531 ACU917531:ACW917531 AMQ917531:AMS917531 AWM917531:AWO917531 BGI917531:BGK917531 BQE917531:BQG917531 CAA917531:CAC917531 CJW917531:CJY917531 CTS917531:CTU917531 DDO917531:DDQ917531 DNK917531:DNM917531 DXG917531:DXI917531 EHC917531:EHE917531 EQY917531:ERA917531 FAU917531:FAW917531 FKQ917531:FKS917531 FUM917531:FUO917531 GEI917531:GEK917531 GOE917531:GOG917531 GYA917531:GYC917531 HHW917531:HHY917531 HRS917531:HRU917531 IBO917531:IBQ917531 ILK917531:ILM917531 IVG917531:IVI917531 JFC917531:JFE917531 JOY917531:JPA917531 JYU917531:JYW917531 KIQ917531:KIS917531 KSM917531:KSO917531 LCI917531:LCK917531 LME917531:LMG917531 LWA917531:LWC917531 MFW917531:MFY917531 MPS917531:MPU917531 MZO917531:MZQ917531 NJK917531:NJM917531 NTG917531:NTI917531 ODC917531:ODE917531 OMY917531:ONA917531 OWU917531:OWW917531 PGQ917531:PGS917531 PQM917531:PQO917531 QAI917531:QAK917531 QKE917531:QKG917531 QUA917531:QUC917531 RDW917531:RDY917531 RNS917531:RNU917531 RXO917531:RXQ917531 SHK917531:SHM917531 SRG917531:SRI917531 TBC917531:TBE917531 TKY917531:TLA917531 TUU917531:TUW917531 UEQ917531:UES917531 UOM917531:UOO917531 UYI917531:UYK917531 VIE917531:VIG917531 VSA917531:VSC917531 WBW917531:WBY917531 WLS917531:WLU917531 WVO917531:WVQ917531 JC983067:JE983067 SY983067:TA983067 ACU983067:ACW983067 AMQ983067:AMS983067 AWM983067:AWO983067 BGI983067:BGK983067 BQE983067:BQG983067 CAA983067:CAC983067 CJW983067:CJY983067 CTS983067:CTU983067 DDO983067:DDQ983067 DNK983067:DNM983067 DXG983067:DXI983067 EHC983067:EHE983067 EQY983067:ERA983067 FAU983067:FAW983067 FKQ983067:FKS983067 FUM983067:FUO983067 GEI983067:GEK983067 GOE983067:GOG983067 GYA983067:GYC983067 HHW983067:HHY983067 HRS983067:HRU983067 IBO983067:IBQ983067 ILK983067:ILM983067 IVG983067:IVI983067 JFC983067:JFE983067 JOY983067:JPA983067 JYU983067:JYW983067 KIQ983067:KIS983067 KSM983067:KSO983067 LCI983067:LCK983067 LME983067:LMG983067 LWA983067:LWC983067 MFW983067:MFY983067 MPS983067:MPU983067 MZO983067:MZQ983067 NJK983067:NJM983067 NTG983067:NTI983067 ODC983067:ODE983067 OMY983067:ONA983067 OWU983067:OWW983067 PGQ983067:PGS983067 PQM983067:PQO983067 QAI983067:QAK983067 QKE983067:QKG983067 QUA983067:QUC983067 RDW983067:RDY983067 RNS983067:RNU983067 RXO983067:RXQ983067 SHK983067:SHM983067 SRG983067:SRI983067 TBC983067:TBE983067 TKY983067:TLA983067 TUU983067:TUW983067 UEQ983067:UES983067 UOM983067:UOO983067 UYI983067:UYK983067 VIE983067:VIG983067 VSA983067:VSC983067 WBW983067:WBY983067 WLS983067:WLU983067 WVO983067:WVQ983067 H65563:I65563 H983067:I983067 H917531:I917531 H851995:I851995 H786459:I786459 H720923:I720923 H655387:I655387 H589851:I589851 H524315:I524315 H458779:I458779 H393243:I393243 H327707:I327707 H262171:I262171 H196635:I196635 H131099:I131099">
      <formula1>(0.07*H65561)/1</formula1>
    </dataValidation>
    <dataValidation type="decimal" operator="lessThan" allowBlank="1" showInputMessage="1" showErrorMessage="1" promptTitle="Tähelepanu!" prompt="SiM toetus on kuni 25% projekti kogukuludest." sqref="I131100 I65564 I983068 I917532 I851996 I786460 I720924 I655388 I589852 I524316 I458780 I393244 I327708 I262172 I196636">
      <formula1>H65564*0.25</formula1>
    </dataValidation>
    <dataValidation type="decimal" operator="equal" allowBlank="1" showInputMessage="1" showErrorMessage="1" promptTitle="Tähelepanu!" prompt="Kogusumma peab olema võrdne projekti kogukuludega." sqref="C55:C56">
      <formula1>H81</formula1>
    </dataValidation>
    <dataValidation operator="equal" allowBlank="1" showErrorMessage="1" promptTitle="Tähelepanu!" prompt="AMIF tulu peab võrduma AMIF kuluga." sqref="B12"/>
    <dataValidation type="decimal" operator="lessThanOrEqual" allowBlank="1" showInputMessage="1" showErrorMessage="1" errorTitle="Tähelepanu!" error="Sisestatud summa ületab 7% otsestest kuludest." promptTitle="Tähelepanu!" prompt="Kaudsed kulud moodustavad otsestest kuludest kuni 2,5%." sqref="G73">
      <formula1>ROUND(G72*7%,2)</formula1>
    </dataValidation>
    <dataValidation type="decimal" allowBlank="1" showInputMessage="1" showErrorMessage="1" errorTitle="Tähelepanu!" error="AMIF toetuse osakaal ei saa olla suurem kui 75%" promptTitle="Tähelepanu!" prompt="ISF toetuse osakaal ei saa olla suurem kui 75%" sqref="D13">
      <formula1>0</formula1>
      <formula2>75</formula2>
    </dataValidation>
    <dataValidation type="decimal" operator="equal" allowBlank="1" showInputMessage="1" showErrorMessage="1" errorTitle="Tähelepanu!" error="Tervik peab olema 100%" promptTitle="Tähelepanu!" prompt="Osakaalude summa peab olema 100%" sqref="D18">
      <formula1>100</formula1>
    </dataValidation>
    <dataValidation type="decimal" operator="equal" allowBlank="1" showInputMessage="1" showErrorMessage="1" sqref="C18">
      <formula1>D30</formula1>
    </dataValidation>
    <dataValidation type="custom" allowBlank="1" showInputMessage="1" showErrorMessage="1" sqref="D14">
      <formula1>IF(SUM(D13:D17)&gt;100," ",100-(D13+D15+D16+D17))</formula1>
    </dataValidation>
  </dataValidations>
  <pageMargins left="0.7" right="0.7" top="0.75" bottom="0.75" header="0.3" footer="0.3"/>
  <pageSetup paperSize="9" scale="80"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7" t="s">
        <v>20</v>
      </c>
    </row>
    <row r="2" spans="1:1" ht="15.75" x14ac:dyDescent="0.25">
      <c r="A2" s="17" t="s">
        <v>21</v>
      </c>
    </row>
    <row r="3" spans="1:1" ht="15.75" x14ac:dyDescent="0.25">
      <c r="A3" s="17" t="s">
        <v>22</v>
      </c>
    </row>
    <row r="6" spans="1:1" ht="15.75" x14ac:dyDescent="0.25">
      <c r="A6" s="17" t="s">
        <v>30</v>
      </c>
    </row>
    <row r="7" spans="1:1" ht="15.75" x14ac:dyDescent="0.25">
      <c r="A7" s="17" t="s">
        <v>73</v>
      </c>
    </row>
    <row r="8" spans="1:1" s="13" customFormat="1" ht="15.75" x14ac:dyDescent="0.25">
      <c r="A8" s="17" t="s">
        <v>44</v>
      </c>
    </row>
    <row r="9" spans="1:1" ht="15.75" x14ac:dyDescent="0.25">
      <c r="A9" s="17" t="s">
        <v>45</v>
      </c>
    </row>
    <row r="12" spans="1:1" ht="15.75" x14ac:dyDescent="0.25">
      <c r="A12" s="17" t="s">
        <v>66</v>
      </c>
    </row>
    <row r="13" spans="1:1" ht="15.75" x14ac:dyDescent="0.25">
      <c r="A13" s="17" t="s">
        <v>67</v>
      </c>
    </row>
    <row r="14" spans="1:1" ht="15.75" x14ac:dyDescent="0.25">
      <c r="A14" s="17" t="s">
        <v>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J45"/>
  <sheetViews>
    <sheetView topLeftCell="C1" workbookViewId="0">
      <selection activeCell="E9" sqref="E9"/>
    </sheetView>
  </sheetViews>
  <sheetFormatPr defaultRowHeight="15" x14ac:dyDescent="0.25"/>
  <cols>
    <col min="1" max="1" width="4.28515625" style="13" customWidth="1"/>
    <col min="2" max="2" width="7" customWidth="1"/>
    <col min="3" max="3" width="36.28515625" customWidth="1"/>
    <col min="4" max="4" width="15.140625" customWidth="1"/>
    <col min="5" max="5" width="20.28515625" customWidth="1"/>
    <col min="6" max="6" width="17.42578125" customWidth="1"/>
    <col min="7" max="7" width="20" customWidth="1"/>
    <col min="8" max="8" width="15.140625" customWidth="1"/>
    <col min="9" max="9" width="17" customWidth="1"/>
    <col min="10" max="10" width="27" customWidth="1"/>
    <col min="11" max="11" width="11.85546875" customWidth="1"/>
  </cols>
  <sheetData>
    <row r="1" spans="2:9" s="13" customFormat="1" ht="15.75" x14ac:dyDescent="0.25">
      <c r="B1" s="27" t="str">
        <f>IF(H22=0,"",IF(H22=100,"","Tähelepanu! Tabel 1. Projekti maksumus ja tulud allikate lõikes (EUR), osakaalude summa ei moodusta 100%"))</f>
        <v/>
      </c>
      <c r="C1" s="17"/>
      <c r="D1" s="17"/>
      <c r="E1" s="17"/>
      <c r="F1" s="17"/>
      <c r="G1" s="17"/>
    </row>
    <row r="2" spans="2:9" s="13" customFormat="1" ht="15.75" x14ac:dyDescent="0.25">
      <c r="B2" s="27" t="str">
        <f>IF(E22=E37,"","Tähelepanu! Tabel 1. Projekti maksumus ja tulud allikate lõikes (EUR). Projekti tegelikud tulud kokku ei ole võrdne projekti tegelike kuludega.")</f>
        <v/>
      </c>
      <c r="C2" s="17"/>
      <c r="D2" s="17"/>
      <c r="E2" s="17"/>
      <c r="F2" s="17"/>
      <c r="G2" s="17"/>
    </row>
    <row r="3" spans="2:9" s="13" customFormat="1" ht="22.5" customHeight="1" x14ac:dyDescent="0.25">
      <c r="B3" s="27" t="str">
        <f>IF(D45=E37,"","Tähelepanu! Tabel 3. Projekti kulud meetmete lõikes (EUR) kokku ei ole võrdne Tabel 2. Kuluaruande koond tegelikud kulud kokku")</f>
        <v/>
      </c>
      <c r="C3" s="17"/>
      <c r="D3" s="17"/>
      <c r="E3" s="30"/>
      <c r="F3" s="17"/>
      <c r="G3" s="17"/>
    </row>
    <row r="4" spans="2:9" s="13" customFormat="1" ht="15.75" x14ac:dyDescent="0.25">
      <c r="B4" s="3" t="s">
        <v>56</v>
      </c>
      <c r="C4" s="17"/>
      <c r="D4" s="17"/>
      <c r="E4" s="17"/>
      <c r="F4" s="17"/>
      <c r="G4" s="17"/>
    </row>
    <row r="5" spans="2:9" s="13" customFormat="1" ht="15.75" x14ac:dyDescent="0.25">
      <c r="B5" s="30" t="s">
        <v>146</v>
      </c>
      <c r="C5" s="25"/>
      <c r="D5" s="25"/>
      <c r="E5" s="25"/>
      <c r="F5" s="25"/>
      <c r="G5" s="25"/>
    </row>
    <row r="6" spans="2:9" s="13" customFormat="1" ht="15.75" x14ac:dyDescent="0.25">
      <c r="B6" s="30" t="s">
        <v>338</v>
      </c>
      <c r="C6" s="25"/>
      <c r="D6" s="25"/>
      <c r="E6" s="25"/>
      <c r="F6" s="25"/>
      <c r="G6" s="25"/>
    </row>
    <row r="7" spans="2:9" s="13" customFormat="1" ht="15.75" x14ac:dyDescent="0.25">
      <c r="B7" s="30" t="s">
        <v>142</v>
      </c>
      <c r="C7" s="25"/>
      <c r="D7" s="25"/>
      <c r="E7" s="25"/>
      <c r="F7" s="25"/>
      <c r="G7" s="25"/>
    </row>
    <row r="8" spans="2:9" ht="15.75" x14ac:dyDescent="0.25">
      <c r="B8" s="30" t="s">
        <v>147</v>
      </c>
      <c r="C8" s="25"/>
      <c r="D8" s="25"/>
      <c r="E8" s="25"/>
      <c r="F8" s="25"/>
      <c r="G8" s="25"/>
    </row>
    <row r="9" spans="2:9" s="13" customFormat="1" ht="15.75" x14ac:dyDescent="0.25">
      <c r="B9" s="30" t="s">
        <v>150</v>
      </c>
      <c r="C9" s="25"/>
      <c r="D9" s="29"/>
      <c r="E9" s="29"/>
      <c r="F9" s="29"/>
      <c r="G9" s="29"/>
      <c r="H9" s="49"/>
    </row>
    <row r="10" spans="2:9" s="13" customFormat="1" ht="15.75" x14ac:dyDescent="0.25">
      <c r="B10" s="30"/>
      <c r="C10" s="25"/>
      <c r="D10" s="29"/>
      <c r="E10" s="29"/>
      <c r="F10" s="29"/>
      <c r="G10" s="29"/>
      <c r="H10" s="49"/>
    </row>
    <row r="11" spans="2:9" s="13" customFormat="1" ht="15.75" x14ac:dyDescent="0.25">
      <c r="B11" s="49"/>
      <c r="C11"/>
      <c r="D11" s="29"/>
      <c r="E11" s="29"/>
      <c r="F11" s="29"/>
      <c r="G11" s="29"/>
      <c r="H11" s="49"/>
    </row>
    <row r="12" spans="2:9" x14ac:dyDescent="0.25">
      <c r="B12" s="49" t="s">
        <v>60</v>
      </c>
    </row>
    <row r="13" spans="2:9" ht="15.75" x14ac:dyDescent="0.25">
      <c r="B13" s="31"/>
      <c r="C13" s="32"/>
      <c r="D13" s="32"/>
      <c r="E13" s="141" t="s">
        <v>107</v>
      </c>
      <c r="F13" s="142"/>
      <c r="G13" s="142"/>
      <c r="H13" s="142"/>
      <c r="I13" s="120" t="s">
        <v>46</v>
      </c>
    </row>
    <row r="14" spans="2:9" ht="15.75" customHeight="1" x14ac:dyDescent="0.25">
      <c r="B14" s="31"/>
      <c r="C14" s="32"/>
      <c r="D14" s="32"/>
      <c r="E14" s="160" t="s">
        <v>62</v>
      </c>
      <c r="F14" s="50" t="s">
        <v>57</v>
      </c>
      <c r="G14" s="144" t="s">
        <v>62</v>
      </c>
      <c r="H14" s="50" t="s">
        <v>58</v>
      </c>
      <c r="I14" s="121"/>
    </row>
    <row r="15" spans="2:9" ht="15.75" x14ac:dyDescent="0.25">
      <c r="B15" s="31"/>
      <c r="C15" s="32" t="s">
        <v>11</v>
      </c>
      <c r="D15" s="32" t="s">
        <v>15</v>
      </c>
      <c r="E15" s="161"/>
      <c r="F15" s="50">
        <v>0.68</v>
      </c>
      <c r="G15" s="145"/>
      <c r="H15" s="50" t="s">
        <v>153</v>
      </c>
      <c r="I15" s="122"/>
    </row>
    <row r="16" spans="2:9" ht="15.75" x14ac:dyDescent="0.25">
      <c r="B16" s="35">
        <v>1</v>
      </c>
      <c r="C16" s="36" t="s">
        <v>78</v>
      </c>
      <c r="D16" s="60">
        <f>Eelarve!C13</f>
        <v>52500</v>
      </c>
      <c r="E16" s="123" t="s">
        <v>151</v>
      </c>
      <c r="F16" s="60">
        <f>0.68*D16</f>
        <v>35700</v>
      </c>
      <c r="G16" s="123" t="s">
        <v>152</v>
      </c>
      <c r="H16" s="60">
        <f>0.32*D16</f>
        <v>16800</v>
      </c>
      <c r="I16" s="67">
        <f>Eelarve!D13</f>
        <v>75</v>
      </c>
    </row>
    <row r="17" spans="2:10" ht="15.75" x14ac:dyDescent="0.25">
      <c r="B17" s="35">
        <v>2</v>
      </c>
      <c r="C17" s="36" t="s">
        <v>13</v>
      </c>
      <c r="D17" s="60">
        <f>Eelarve!C14</f>
        <v>17500</v>
      </c>
      <c r="E17" s="123" t="s">
        <v>151</v>
      </c>
      <c r="F17" s="60">
        <f>0.68*D17</f>
        <v>11900</v>
      </c>
      <c r="G17" s="123" t="s">
        <v>152</v>
      </c>
      <c r="H17" s="60">
        <f>0.32*D17</f>
        <v>5600</v>
      </c>
      <c r="I17" s="67">
        <f>Eelarve!D14</f>
        <v>25</v>
      </c>
    </row>
    <row r="18" spans="2:10" ht="15.75" x14ac:dyDescent="0.25">
      <c r="B18" s="35">
        <v>3</v>
      </c>
      <c r="C18" s="36" t="s">
        <v>128</v>
      </c>
      <c r="D18" s="60">
        <f>Eelarve!C15</f>
        <v>0</v>
      </c>
      <c r="E18" s="37"/>
      <c r="F18" s="60"/>
      <c r="G18" s="37"/>
      <c r="H18" s="60"/>
      <c r="I18" s="67">
        <f>Eelarve!D15</f>
        <v>0</v>
      </c>
    </row>
    <row r="19" spans="2:10" ht="15.75" x14ac:dyDescent="0.25">
      <c r="B19" s="35">
        <v>4</v>
      </c>
      <c r="C19" s="36" t="s">
        <v>14</v>
      </c>
      <c r="D19" s="60">
        <f>Eelarve!C16</f>
        <v>0</v>
      </c>
      <c r="E19" s="37"/>
      <c r="F19" s="60"/>
      <c r="G19" s="37"/>
      <c r="H19" s="60"/>
      <c r="I19" s="67">
        <f>Eelarve!D16</f>
        <v>0</v>
      </c>
    </row>
    <row r="20" spans="2:10" ht="15.75" x14ac:dyDescent="0.25">
      <c r="B20" s="35">
        <v>5</v>
      </c>
      <c r="C20" s="36" t="s">
        <v>37</v>
      </c>
      <c r="D20" s="60">
        <f>Eelarve!C17</f>
        <v>0</v>
      </c>
      <c r="E20" s="37"/>
      <c r="F20" s="60"/>
      <c r="G20" s="37"/>
      <c r="H20" s="60"/>
      <c r="I20" s="67">
        <f>Eelarve!D17</f>
        <v>0</v>
      </c>
    </row>
    <row r="21" spans="2:10" ht="15.75" x14ac:dyDescent="0.25">
      <c r="B21" s="155" t="s">
        <v>48</v>
      </c>
      <c r="C21" s="156"/>
      <c r="D21" s="42">
        <f>SUM(D16:D20)</f>
        <v>70000</v>
      </c>
      <c r="E21" s="38"/>
      <c r="F21" s="42">
        <f>SUM(F16:F20)</f>
        <v>47600</v>
      </c>
      <c r="G21" s="38"/>
      <c r="H21" s="42">
        <f>SUM(H16:H20)</f>
        <v>22400</v>
      </c>
      <c r="I21" s="42">
        <f>SUM(I16:I20)</f>
        <v>100</v>
      </c>
    </row>
    <row r="22" spans="2:10" x14ac:dyDescent="0.25">
      <c r="B22" t="s">
        <v>108</v>
      </c>
    </row>
    <row r="23" spans="2:10" s="13" customFormat="1" x14ac:dyDescent="0.25"/>
    <row r="24" spans="2:10" x14ac:dyDescent="0.25">
      <c r="B24" s="49" t="s">
        <v>61</v>
      </c>
    </row>
    <row r="25" spans="2:10" ht="15.75" x14ac:dyDescent="0.25">
      <c r="B25" s="149" t="s">
        <v>11</v>
      </c>
      <c r="C25" s="150"/>
      <c r="D25" s="146" t="s">
        <v>15</v>
      </c>
      <c r="E25" s="141" t="s">
        <v>107</v>
      </c>
      <c r="F25" s="142"/>
      <c r="G25" s="142"/>
      <c r="H25" s="142"/>
      <c r="I25" s="159"/>
      <c r="J25" s="146" t="s">
        <v>46</v>
      </c>
    </row>
    <row r="26" spans="2:10" ht="15.75" x14ac:dyDescent="0.25">
      <c r="B26" s="151"/>
      <c r="C26" s="152"/>
      <c r="D26" s="147"/>
      <c r="E26" s="157" t="s">
        <v>57</v>
      </c>
      <c r="F26" s="158"/>
      <c r="G26" s="157" t="s">
        <v>58</v>
      </c>
      <c r="H26" s="158"/>
      <c r="I26" s="53" t="s">
        <v>127</v>
      </c>
      <c r="J26" s="147"/>
    </row>
    <row r="27" spans="2:10" ht="36" customHeight="1" x14ac:dyDescent="0.25">
      <c r="B27" s="153"/>
      <c r="C27" s="154"/>
      <c r="D27" s="148"/>
      <c r="E27" s="33" t="s">
        <v>59</v>
      </c>
      <c r="F27" s="52" t="s">
        <v>12</v>
      </c>
      <c r="G27" s="51" t="s">
        <v>59</v>
      </c>
      <c r="H27" s="52" t="s">
        <v>12</v>
      </c>
      <c r="I27" s="54" t="s">
        <v>12</v>
      </c>
      <c r="J27" s="148"/>
    </row>
    <row r="28" spans="2:10" ht="15.75" x14ac:dyDescent="0.25">
      <c r="B28" s="35">
        <v>1</v>
      </c>
      <c r="C28" s="36" t="s">
        <v>78</v>
      </c>
      <c r="D28" s="60">
        <f>F28+H28</f>
        <v>35700</v>
      </c>
      <c r="E28" s="128" t="s">
        <v>329</v>
      </c>
      <c r="F28" s="64">
        <v>35700</v>
      </c>
      <c r="G28" s="124"/>
      <c r="H28" s="64"/>
      <c r="I28" s="68">
        <f>IF(OR(H28="",'KULUARUANDE KOOND'!F15=0),0,'KULUARUANDE KOOND'!D15-Maksetaotlus!F28-Maksetaotlus!H28)</f>
        <v>0</v>
      </c>
      <c r="J28" s="67">
        <f>Eelarve!D13</f>
        <v>75</v>
      </c>
    </row>
    <row r="29" spans="2:10" ht="15.75" x14ac:dyDescent="0.25">
      <c r="B29" s="35">
        <v>2</v>
      </c>
      <c r="C29" s="36" t="s">
        <v>13</v>
      </c>
      <c r="D29" s="60">
        <f t="shared" ref="D29:D31" si="0">F29+H29</f>
        <v>11900</v>
      </c>
      <c r="E29" s="128" t="s">
        <v>329</v>
      </c>
      <c r="F29" s="64">
        <v>11900</v>
      </c>
      <c r="G29" s="124"/>
      <c r="H29" s="64"/>
      <c r="I29" s="68">
        <f>IF(OR(H29="",'KULUARUANDE KOOND'!F16=0),0,'KULUARUANDE KOOND'!D16-Maksetaotlus!F29-Maksetaotlus!H29)</f>
        <v>0</v>
      </c>
      <c r="J29" s="67">
        <f>Eelarve!D14</f>
        <v>25</v>
      </c>
    </row>
    <row r="30" spans="2:10" ht="15.75" x14ac:dyDescent="0.25">
      <c r="B30" s="35">
        <v>3</v>
      </c>
      <c r="C30" s="36" t="s">
        <v>128</v>
      </c>
      <c r="D30" s="60">
        <f t="shared" si="0"/>
        <v>0</v>
      </c>
      <c r="E30" s="24"/>
      <c r="F30" s="64"/>
      <c r="G30" s="24"/>
      <c r="H30" s="64"/>
      <c r="I30" s="68">
        <f>IF(OR(H30="",'KULUARUANDE KOOND'!F17=0),0,'KULUARUANDE KOOND'!D17-Maksetaotlus!F30-Maksetaotlus!H30)</f>
        <v>0</v>
      </c>
      <c r="J30" s="67">
        <f>Eelarve!D15</f>
        <v>0</v>
      </c>
    </row>
    <row r="31" spans="2:10" ht="15.75" x14ac:dyDescent="0.25">
      <c r="B31" s="35">
        <v>4</v>
      </c>
      <c r="C31" s="36" t="s">
        <v>14</v>
      </c>
      <c r="D31" s="60">
        <f t="shared" si="0"/>
        <v>0</v>
      </c>
      <c r="E31" s="24"/>
      <c r="F31" s="64"/>
      <c r="G31" s="24"/>
      <c r="H31" s="64"/>
      <c r="I31" s="68">
        <f>IF(OR(H31="",'KULUARUANDE KOOND'!F18=0),0,'KULUARUANDE KOOND'!D18-Maksetaotlus!F31-Maksetaotlus!H31)</f>
        <v>0</v>
      </c>
      <c r="J31" s="67">
        <f>Eelarve!D16</f>
        <v>0</v>
      </c>
    </row>
    <row r="32" spans="2:10" ht="15.75" x14ac:dyDescent="0.25">
      <c r="B32" s="35">
        <v>5</v>
      </c>
      <c r="C32" s="36" t="s">
        <v>37</v>
      </c>
      <c r="D32" s="60">
        <f>F32+H32</f>
        <v>0</v>
      </c>
      <c r="E32" s="24"/>
      <c r="F32" s="64"/>
      <c r="G32" s="24"/>
      <c r="H32" s="64"/>
      <c r="I32" s="68">
        <f>IF(OR(H32="",'KULUARUANDE KOOND'!F19=0),0,'KULUARUANDE KOOND'!D19-Maksetaotlus!F32-Maksetaotlus!H32)</f>
        <v>0</v>
      </c>
      <c r="J32" s="67">
        <f>Eelarve!D17</f>
        <v>0</v>
      </c>
    </row>
    <row r="33" spans="2:10" ht="15.75" x14ac:dyDescent="0.25">
      <c r="B33" s="155" t="s">
        <v>48</v>
      </c>
      <c r="C33" s="156"/>
      <c r="D33" s="42">
        <f>SUM(D28:D32)</f>
        <v>47600</v>
      </c>
      <c r="E33" s="38"/>
      <c r="F33" s="42">
        <f>SUM(F28:F32)</f>
        <v>47600</v>
      </c>
      <c r="G33" s="38"/>
      <c r="H33" s="42">
        <f>SUM(H28:H32)</f>
        <v>0</v>
      </c>
      <c r="I33" s="42">
        <f>SUM(I28:I32)</f>
        <v>0</v>
      </c>
      <c r="J33" s="42">
        <f>SUM(J28:J32)</f>
        <v>100</v>
      </c>
    </row>
    <row r="34" spans="2:10" x14ac:dyDescent="0.25">
      <c r="B34" s="13" t="s">
        <v>109</v>
      </c>
    </row>
    <row r="36" spans="2:10" x14ac:dyDescent="0.25">
      <c r="B36" s="49" t="str">
        <f>IF(H28="","Vahemakse taotlus","Lõppmakse taotlus")</f>
        <v>Vahemakse taotlus</v>
      </c>
      <c r="J36" s="55"/>
    </row>
    <row r="38" spans="2:10" ht="15" customHeight="1" x14ac:dyDescent="0.25">
      <c r="B38" s="143" t="s">
        <v>335</v>
      </c>
      <c r="C38" s="143"/>
      <c r="D38" s="143"/>
      <c r="E38" s="143"/>
      <c r="F38" s="143"/>
      <c r="G38" s="143"/>
      <c r="H38" s="143"/>
    </row>
    <row r="39" spans="2:10" x14ac:dyDescent="0.25">
      <c r="B39" s="143"/>
      <c r="C39" s="143"/>
      <c r="D39" s="143"/>
      <c r="E39" s="143"/>
      <c r="F39" s="143"/>
      <c r="G39" s="143"/>
      <c r="H39" s="143"/>
    </row>
    <row r="42" spans="2:10" x14ac:dyDescent="0.25">
      <c r="B42" t="s">
        <v>74</v>
      </c>
    </row>
    <row r="44" spans="2:10" x14ac:dyDescent="0.25">
      <c r="B44" t="s">
        <v>337</v>
      </c>
    </row>
    <row r="45" spans="2:10" x14ac:dyDescent="0.25">
      <c r="B45" s="78" t="s">
        <v>336</v>
      </c>
    </row>
  </sheetData>
  <sheetProtection selectLockedCells="1"/>
  <mergeCells count="12">
    <mergeCell ref="E13:H13"/>
    <mergeCell ref="B38:H39"/>
    <mergeCell ref="G14:G15"/>
    <mergeCell ref="J25:J27"/>
    <mergeCell ref="D25:D27"/>
    <mergeCell ref="B25:C27"/>
    <mergeCell ref="B21:C21"/>
    <mergeCell ref="B33:C33"/>
    <mergeCell ref="E26:F26"/>
    <mergeCell ref="G26:H26"/>
    <mergeCell ref="E25:I25"/>
    <mergeCell ref="E14:E15"/>
  </mergeCells>
  <conditionalFormatting sqref="I21">
    <cfRule type="cellIs" dxfId="42" priority="4" operator="equal">
      <formula>0</formula>
    </cfRule>
    <cfRule type="cellIs" dxfId="41" priority="5" operator="lessThan">
      <formula>100</formula>
    </cfRule>
    <cfRule type="cellIs" dxfId="40" priority="6" operator="greaterThan">
      <formula>100</formula>
    </cfRule>
  </conditionalFormatting>
  <conditionalFormatting sqref="J33">
    <cfRule type="cellIs" dxfId="39" priority="1" operator="equal">
      <formula>0</formula>
    </cfRule>
    <cfRule type="cellIs" dxfId="38" priority="2" operator="lessThan">
      <formula>100</formula>
    </cfRule>
    <cfRule type="cellIs" dxfId="37" priority="3" operator="greaterThan">
      <formula>100</formula>
    </cfRule>
  </conditionalFormatting>
  <dataValidations count="6">
    <dataValidation type="decimal" operator="equal" allowBlank="1" showInputMessage="1" showErrorMessage="1" sqref="D33:E33">
      <formula1>D43</formula1>
    </dataValidation>
    <dataValidation type="decimal" operator="equal" allowBlank="1" showInputMessage="1" showErrorMessage="1" errorTitle="Tähelepanu!" error="Tervik peab olema 100%" promptTitle="Tähelepanu!" prompt="Osakaalude summa peab olema 100%" sqref="I21 J33">
      <formula1>100</formula1>
    </dataValidation>
    <dataValidation type="decimal" allowBlank="1" showInputMessage="1" showErrorMessage="1" errorTitle="Tähelepanu!" error="AMIF toetuse osakaal ei saa olla suurem kui 75%" promptTitle="Tähelepanu!" prompt="ISF toetuse osakaal ei saa olla suurem kui 75%" sqref="J28 I16">
      <formula1>0</formula1>
      <formula2>75</formula2>
    </dataValidation>
    <dataValidation operator="equal" allowBlank="1" showErrorMessage="1" promptTitle="Tähelepanu!" prompt="AMIF tulu peab võrduma AMIF kuluga." sqref="C15 B25"/>
    <dataValidation type="custom" allowBlank="1" showInputMessage="1" showErrorMessage="1" sqref="I17 J29">
      <formula1>IF(SUM(I16:I20)&gt;100," ",100-(I16+I18+I19+I20))</formula1>
    </dataValidation>
    <dataValidation type="decimal" operator="equal" allowBlank="1" showInputMessage="1" showErrorMessage="1" sqref="D21:E21">
      <formula1>D32</formula1>
    </dataValidation>
  </dataValidations>
  <pageMargins left="0.7" right="0.7" top="0.75" bottom="0.75" header="0.3" footer="0.3"/>
  <pageSetup paperSize="9" scale="68"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6"/>
  <sheetViews>
    <sheetView tabSelected="1" topLeftCell="A12" workbookViewId="0">
      <selection activeCell="E33" sqref="E33"/>
    </sheetView>
  </sheetViews>
  <sheetFormatPr defaultRowHeight="15.75" x14ac:dyDescent="0.25"/>
  <cols>
    <col min="1" max="1" width="3.7109375" style="17" customWidth="1"/>
    <col min="2" max="2" width="27.140625" style="1" customWidth="1"/>
    <col min="3" max="3" width="41.85546875" style="1" customWidth="1"/>
    <col min="4" max="4" width="17.28515625" style="1" customWidth="1"/>
    <col min="5" max="5" width="18.42578125" style="1" customWidth="1"/>
    <col min="6" max="6" width="18.140625" style="1" customWidth="1"/>
    <col min="7" max="7" width="12.140625" style="1" bestFit="1" customWidth="1"/>
    <col min="8" max="8" width="11.42578125" style="1" customWidth="1"/>
    <col min="9" max="11" width="9.140625" style="1"/>
    <col min="12" max="12" width="9.140625" style="1" customWidth="1"/>
    <col min="13" max="14" width="9.140625" style="1"/>
    <col min="15" max="15" width="10.7109375" style="1" customWidth="1"/>
    <col min="16" max="16" width="8.85546875" style="1" customWidth="1"/>
    <col min="17" max="16384" width="9.140625" style="1"/>
  </cols>
  <sheetData>
    <row r="1" spans="2:16" s="17" customFormat="1" x14ac:dyDescent="0.25">
      <c r="B1" s="27" t="str">
        <f>IF(G20=0,"",IF(G20=100,"","Tähelepanu! Tabel 1. Projekti maksumus ja tulud allikate lõikes (EUR), osakaalude summa ei moodusta 100%"))</f>
        <v/>
      </c>
    </row>
    <row r="2" spans="2:16" s="17" customFormat="1" x14ac:dyDescent="0.25">
      <c r="B2" s="27" t="str">
        <f>IF(D20=D33,"","Tähelepanu! Tabel 1. Projekti maksumus ja tulud allikate lõikes (EUR). Projekti tegelikud tulud kokku ei ole võrdne projekti tegelike kuludega.")</f>
        <v/>
      </c>
    </row>
    <row r="3" spans="2:16" s="17" customFormat="1" x14ac:dyDescent="0.25">
      <c r="B3" s="27"/>
      <c r="E3" s="30"/>
    </row>
    <row r="4" spans="2:16" x14ac:dyDescent="0.25">
      <c r="B4" s="3" t="s">
        <v>0</v>
      </c>
    </row>
    <row r="5" spans="2:16" s="25" customFormat="1" x14ac:dyDescent="0.25">
      <c r="B5" s="164" t="s">
        <v>146</v>
      </c>
      <c r="C5" s="164"/>
    </row>
    <row r="6" spans="2:16" s="25" customFormat="1" x14ac:dyDescent="0.25">
      <c r="B6" s="113" t="s">
        <v>339</v>
      </c>
      <c r="C6" s="113"/>
    </row>
    <row r="7" spans="2:16" s="25" customFormat="1" x14ac:dyDescent="0.25">
      <c r="B7" s="164" t="s">
        <v>142</v>
      </c>
      <c r="C7" s="164"/>
    </row>
    <row r="8" spans="2:16" s="25" customFormat="1" x14ac:dyDescent="0.25">
      <c r="B8" s="164" t="s">
        <v>147</v>
      </c>
      <c r="C8" s="164"/>
    </row>
    <row r="9" spans="2:16" s="25" customFormat="1" x14ac:dyDescent="0.25">
      <c r="B9" s="164" t="s">
        <v>149</v>
      </c>
      <c r="C9" s="164"/>
      <c r="D9" s="29"/>
      <c r="E9" s="29"/>
      <c r="F9" s="29"/>
      <c r="G9" s="29"/>
      <c r="H9" s="29"/>
      <c r="I9" s="29"/>
      <c r="J9" s="29"/>
      <c r="K9" s="29"/>
      <c r="L9" s="29"/>
      <c r="M9" s="29"/>
      <c r="N9" s="29"/>
      <c r="O9" s="29"/>
      <c r="P9" s="29"/>
    </row>
    <row r="10" spans="2:16" x14ac:dyDescent="0.25">
      <c r="B10" s="165"/>
      <c r="C10" s="165"/>
      <c r="D10" s="7"/>
      <c r="E10" s="6"/>
      <c r="F10" s="6"/>
      <c r="G10" s="6"/>
      <c r="H10" s="6"/>
      <c r="I10" s="6"/>
      <c r="J10" s="6"/>
      <c r="K10" s="6"/>
      <c r="L10" s="6"/>
      <c r="M10" s="6"/>
      <c r="N10" s="6"/>
      <c r="O10" s="6"/>
      <c r="P10" s="6"/>
    </row>
    <row r="11" spans="2:16" x14ac:dyDescent="0.25">
      <c r="I11" s="6"/>
      <c r="J11" s="6"/>
      <c r="K11" s="6"/>
      <c r="L11" s="6"/>
      <c r="M11" s="6"/>
      <c r="N11" s="6"/>
      <c r="O11" s="6"/>
      <c r="P11" s="6"/>
    </row>
    <row r="13" spans="2:16" x14ac:dyDescent="0.25">
      <c r="B13" s="162" t="s">
        <v>111</v>
      </c>
      <c r="C13" s="163"/>
      <c r="D13" s="20"/>
      <c r="E13" s="20"/>
    </row>
    <row r="14" spans="2:16" ht="47.25" x14ac:dyDescent="0.25">
      <c r="B14" s="32" t="s">
        <v>11</v>
      </c>
      <c r="C14" s="33" t="s">
        <v>54</v>
      </c>
      <c r="D14" s="105" t="s">
        <v>55</v>
      </c>
      <c r="E14" s="33" t="s">
        <v>351</v>
      </c>
      <c r="F14" s="34" t="s">
        <v>352</v>
      </c>
      <c r="G14" s="21" t="s">
        <v>46</v>
      </c>
    </row>
    <row r="15" spans="2:16" x14ac:dyDescent="0.25">
      <c r="B15" s="36" t="s">
        <v>99</v>
      </c>
      <c r="C15" s="60">
        <f>Eelarve!C13</f>
        <v>52500</v>
      </c>
      <c r="D15" s="60">
        <f>E15+F15</f>
        <v>14972.78</v>
      </c>
      <c r="E15" s="60">
        <f>ROUND(E33*0.75,2)</f>
        <v>14972.78</v>
      </c>
      <c r="F15" s="60">
        <v>0</v>
      </c>
      <c r="G15" s="61">
        <f>Eelarve!D13</f>
        <v>75</v>
      </c>
    </row>
    <row r="16" spans="2:16" x14ac:dyDescent="0.25">
      <c r="B16" s="36" t="s">
        <v>100</v>
      </c>
      <c r="C16" s="60">
        <f>Eelarve!C14</f>
        <v>17500</v>
      </c>
      <c r="D16" s="60">
        <f t="shared" ref="D16:D19" si="0">E16+F16</f>
        <v>4990.93</v>
      </c>
      <c r="E16" s="60">
        <f>ROUND(E33*0.25,2)</f>
        <v>4990.93</v>
      </c>
      <c r="F16" s="60">
        <v>0</v>
      </c>
      <c r="G16" s="61">
        <f>Eelarve!D14</f>
        <v>25</v>
      </c>
      <c r="I16" s="6"/>
    </row>
    <row r="17" spans="1:11" s="17" customFormat="1" x14ac:dyDescent="0.25">
      <c r="B17" s="36" t="s">
        <v>129</v>
      </c>
      <c r="C17" s="60">
        <f>Eelarve!C15</f>
        <v>0</v>
      </c>
      <c r="D17" s="60">
        <f t="shared" si="0"/>
        <v>0</v>
      </c>
      <c r="E17" s="60">
        <v>0</v>
      </c>
      <c r="F17" s="60">
        <v>0</v>
      </c>
      <c r="G17" s="61">
        <f>Eelarve!D15</f>
        <v>0</v>
      </c>
      <c r="I17" s="6"/>
    </row>
    <row r="18" spans="1:11" x14ac:dyDescent="0.25">
      <c r="B18" s="36" t="s">
        <v>101</v>
      </c>
      <c r="C18" s="60">
        <f>Eelarve!C16</f>
        <v>0</v>
      </c>
      <c r="D18" s="60">
        <f t="shared" si="0"/>
        <v>0</v>
      </c>
      <c r="E18" s="60">
        <v>0</v>
      </c>
      <c r="F18" s="60">
        <v>0</v>
      </c>
      <c r="G18" s="61">
        <f>Eelarve!D16</f>
        <v>0</v>
      </c>
    </row>
    <row r="19" spans="1:11" s="17" customFormat="1" ht="31.5" x14ac:dyDescent="0.25">
      <c r="B19" s="90" t="s">
        <v>102</v>
      </c>
      <c r="C19" s="60">
        <f>Eelarve!C17</f>
        <v>0</v>
      </c>
      <c r="D19" s="60">
        <f t="shared" si="0"/>
        <v>0</v>
      </c>
      <c r="E19" s="60">
        <v>0</v>
      </c>
      <c r="F19" s="60">
        <v>0</v>
      </c>
      <c r="G19" s="61">
        <f>Eelarve!D17</f>
        <v>0</v>
      </c>
    </row>
    <row r="20" spans="1:11" ht="31.5" x14ac:dyDescent="0.25">
      <c r="B20" s="108" t="s">
        <v>48</v>
      </c>
      <c r="C20" s="42">
        <f>SUM(C15:C19)</f>
        <v>70000</v>
      </c>
      <c r="D20" s="42">
        <f>SUM(D15:D19)</f>
        <v>19963.71</v>
      </c>
      <c r="E20" s="42">
        <f>SUM(E15:E19)</f>
        <v>19963.71</v>
      </c>
      <c r="F20" s="42">
        <f>SUM(F15:F19)</f>
        <v>0</v>
      </c>
      <c r="G20" s="22">
        <f>SUM(G15:G19)</f>
        <v>100</v>
      </c>
    </row>
    <row r="21" spans="1:11" x14ac:dyDescent="0.25">
      <c r="B21" s="1" t="s">
        <v>112</v>
      </c>
    </row>
    <row r="23" spans="1:11" s="17" customFormat="1" x14ac:dyDescent="0.25">
      <c r="B23" s="8" t="s">
        <v>113</v>
      </c>
      <c r="C23" s="1"/>
      <c r="D23" s="7"/>
      <c r="E23" s="6"/>
      <c r="F23" s="6"/>
      <c r="G23" s="6"/>
      <c r="H23" s="6"/>
    </row>
    <row r="24" spans="1:11" ht="78.75" customHeight="1" x14ac:dyDescent="0.25">
      <c r="B24" s="106" t="s">
        <v>2</v>
      </c>
      <c r="C24" s="88" t="s">
        <v>9</v>
      </c>
      <c r="D24" s="88" t="s">
        <v>114</v>
      </c>
      <c r="E24" s="88" t="s">
        <v>353</v>
      </c>
      <c r="F24" s="88" t="s">
        <v>354</v>
      </c>
      <c r="G24" s="26" t="s">
        <v>3</v>
      </c>
    </row>
    <row r="25" spans="1:11" s="12" customFormat="1" x14ac:dyDescent="0.25">
      <c r="A25" s="17"/>
      <c r="B25" s="9" t="s">
        <v>65</v>
      </c>
      <c r="C25" s="69">
        <f>Eelarve!D22</f>
        <v>0</v>
      </c>
      <c r="D25" s="69">
        <f>SUM(E25:F25)</f>
        <v>0</v>
      </c>
      <c r="E25" s="69">
        <f>'1. Tööjõukulud'!I7</f>
        <v>0</v>
      </c>
      <c r="F25" s="69">
        <f>'1. Tööjõukulud'!I26</f>
        <v>0</v>
      </c>
      <c r="G25" s="69">
        <f t="shared" ref="G25:G33" si="1">IFERROR(ROUND(D25/C25*100,2),0)</f>
        <v>0</v>
      </c>
      <c r="K25"/>
    </row>
    <row r="26" spans="1:11" x14ac:dyDescent="0.25">
      <c r="B26" s="9" t="s">
        <v>124</v>
      </c>
      <c r="C26" s="69">
        <f>Eelarve!D23</f>
        <v>65000</v>
      </c>
      <c r="D26" s="69">
        <f>SUM(E26,F26)</f>
        <v>18251.949999999986</v>
      </c>
      <c r="E26" s="69">
        <f>'2. Lähetuskulud'!I65</f>
        <v>18251.949999999986</v>
      </c>
      <c r="F26" s="69">
        <f>'2. Lähetuskulud'!I83</f>
        <v>0</v>
      </c>
      <c r="G26" s="69">
        <f t="shared" si="1"/>
        <v>28.08</v>
      </c>
      <c r="K26"/>
    </row>
    <row r="27" spans="1:11" ht="31.5" x14ac:dyDescent="0.25">
      <c r="B27" s="10" t="s">
        <v>115</v>
      </c>
      <c r="C27" s="69">
        <f>Eelarve!D24</f>
        <v>200</v>
      </c>
      <c r="D27" s="69">
        <f t="shared" ref="D27:D29" si="2">SUM(E27,F27)</f>
        <v>0</v>
      </c>
      <c r="E27" s="69">
        <f>' 3. EL avalikustamise kulud'!I6</f>
        <v>0</v>
      </c>
      <c r="F27" s="69">
        <f>' 3. EL avalikustamise kulud'!I24</f>
        <v>0</v>
      </c>
      <c r="G27" s="69">
        <f t="shared" si="1"/>
        <v>0</v>
      </c>
    </row>
    <row r="28" spans="1:11" s="17" customFormat="1" ht="31.5" x14ac:dyDescent="0.25">
      <c r="B28" s="10" t="s">
        <v>116</v>
      </c>
      <c r="C28" s="69">
        <f>Eelarve!D25</f>
        <v>0</v>
      </c>
      <c r="D28" s="69">
        <f t="shared" si="2"/>
        <v>0</v>
      </c>
      <c r="E28" s="69">
        <f>'4. Seadmed, varust, IKT'!I6</f>
        <v>0</v>
      </c>
      <c r="F28" s="69">
        <f>'4. Seadmed, varust, IKT'!I24</f>
        <v>0</v>
      </c>
      <c r="G28" s="69">
        <f t="shared" si="1"/>
        <v>0</v>
      </c>
    </row>
    <row r="29" spans="1:11" s="17" customFormat="1" x14ac:dyDescent="0.25">
      <c r="B29" s="10" t="s">
        <v>103</v>
      </c>
      <c r="C29" s="69">
        <f>Eelarve!D26</f>
        <v>0</v>
      </c>
      <c r="D29" s="69">
        <f t="shared" si="2"/>
        <v>0</v>
      </c>
      <c r="E29" s="69">
        <f>'5. Kinnisvara'!I6</f>
        <v>0</v>
      </c>
      <c r="F29" s="69">
        <f>'5. Kinnisvara'!I24</f>
        <v>0</v>
      </c>
      <c r="G29" s="69">
        <f t="shared" si="1"/>
        <v>0</v>
      </c>
    </row>
    <row r="30" spans="1:11" s="17" customFormat="1" x14ac:dyDescent="0.25">
      <c r="B30" s="10" t="s">
        <v>104</v>
      </c>
      <c r="C30" s="69">
        <f>Eelarve!D27</f>
        <v>4800</v>
      </c>
      <c r="D30" s="69">
        <f>SUM(E30:F30)</f>
        <v>1711.76</v>
      </c>
      <c r="E30" s="69">
        <f>'6. Muud otsesed kulud'!I8</f>
        <v>1711.76</v>
      </c>
      <c r="F30" s="69">
        <f>'6. Muud otsesed kulud'!I26</f>
        <v>0</v>
      </c>
      <c r="G30" s="69">
        <f t="shared" si="1"/>
        <v>35.659999999999997</v>
      </c>
    </row>
    <row r="31" spans="1:11" x14ac:dyDescent="0.25">
      <c r="B31" s="11" t="s">
        <v>36</v>
      </c>
      <c r="C31" s="70">
        <f>SUM(C25:C30)</f>
        <v>70000</v>
      </c>
      <c r="D31" s="70">
        <f>SUM(D25:D30)</f>
        <v>19963.709999999985</v>
      </c>
      <c r="E31" s="70">
        <f>SUM(E25:E30)</f>
        <v>19963.709999999985</v>
      </c>
      <c r="F31" s="70">
        <f>SUM(F25:F30)</f>
        <v>0</v>
      </c>
      <c r="G31" s="70">
        <f>IFERROR(ROUND(D31/C31*100,2),0)</f>
        <v>28.52</v>
      </c>
    </row>
    <row r="32" spans="1:11" x14ac:dyDescent="0.25">
      <c r="B32" s="11" t="s">
        <v>10</v>
      </c>
      <c r="C32" s="70">
        <f>Eelarve!D29</f>
        <v>0</v>
      </c>
      <c r="D32" s="70">
        <f>SUM(E32,F32)</f>
        <v>0</v>
      </c>
      <c r="E32" s="71">
        <v>0</v>
      </c>
      <c r="F32" s="71">
        <v>0</v>
      </c>
      <c r="G32" s="70">
        <f t="shared" si="1"/>
        <v>0</v>
      </c>
    </row>
    <row r="33" spans="2:7" x14ac:dyDescent="0.25">
      <c r="B33" s="9" t="s">
        <v>8</v>
      </c>
      <c r="C33" s="69">
        <f>SUM(C31:C32)</f>
        <v>70000</v>
      </c>
      <c r="D33" s="69">
        <f>SUM(D31:D32)</f>
        <v>19963.709999999985</v>
      </c>
      <c r="E33" s="69">
        <f t="shared" ref="E33:F33" si="3">SUM(E31:E32)</f>
        <v>19963.709999999985</v>
      </c>
      <c r="F33" s="69">
        <f t="shared" si="3"/>
        <v>0</v>
      </c>
      <c r="G33" s="69">
        <f t="shared" si="1"/>
        <v>28.52</v>
      </c>
    </row>
    <row r="34" spans="2:7" x14ac:dyDescent="0.25">
      <c r="B34" s="17" t="s">
        <v>112</v>
      </c>
      <c r="C34"/>
      <c r="D34"/>
      <c r="E34"/>
      <c r="G34" s="72"/>
    </row>
    <row r="35" spans="2:7" ht="16.5" customHeight="1" x14ac:dyDescent="0.25">
      <c r="B35" s="17"/>
      <c r="C35" s="17"/>
      <c r="D35" s="17"/>
    </row>
    <row r="36" spans="2:7" s="17" customFormat="1" x14ac:dyDescent="0.25">
      <c r="B36" s="14" t="s">
        <v>110</v>
      </c>
      <c r="C36" s="16"/>
      <c r="D36" s="13"/>
    </row>
    <row r="37" spans="2:7" s="17" customFormat="1" ht="47.25" x14ac:dyDescent="0.25">
      <c r="B37" s="15"/>
      <c r="C37" s="57" t="s">
        <v>64</v>
      </c>
      <c r="D37" s="56" t="s">
        <v>63</v>
      </c>
      <c r="E37" s="18" t="s">
        <v>353</v>
      </c>
      <c r="F37" s="5" t="s">
        <v>354</v>
      </c>
    </row>
    <row r="38" spans="2:7" s="17" customFormat="1" ht="31.5" x14ac:dyDescent="0.25">
      <c r="B38" s="90" t="s">
        <v>80</v>
      </c>
      <c r="C38" s="73">
        <f>Eelarve!C34</f>
        <v>0</v>
      </c>
      <c r="D38" s="74">
        <f>E38+F38</f>
        <v>0</v>
      </c>
      <c r="E38" s="64">
        <v>0</v>
      </c>
      <c r="F38" s="64">
        <v>0</v>
      </c>
    </row>
    <row r="39" spans="2:7" s="17" customFormat="1" ht="31.5" x14ac:dyDescent="0.25">
      <c r="B39" s="90" t="s">
        <v>105</v>
      </c>
      <c r="C39" s="73">
        <f>Eelarve!C35</f>
        <v>70000</v>
      </c>
      <c r="D39" s="74">
        <f t="shared" ref="D39:D58" si="4">E39+F39</f>
        <v>19963.709999999985</v>
      </c>
      <c r="E39" s="64">
        <f>E33</f>
        <v>19963.709999999985</v>
      </c>
      <c r="F39" s="64">
        <v>0</v>
      </c>
    </row>
    <row r="40" spans="2:7" s="17" customFormat="1" ht="31.5" x14ac:dyDescent="0.25">
      <c r="B40" s="90" t="s">
        <v>81</v>
      </c>
      <c r="C40" s="73">
        <f>Eelarve!C36</f>
        <v>0</v>
      </c>
      <c r="D40" s="74">
        <f t="shared" si="4"/>
        <v>0</v>
      </c>
      <c r="E40" s="64">
        <v>0</v>
      </c>
      <c r="F40" s="64">
        <v>0</v>
      </c>
    </row>
    <row r="41" spans="2:7" s="17" customFormat="1" x14ac:dyDescent="0.25">
      <c r="B41" s="90" t="s">
        <v>82</v>
      </c>
      <c r="C41" s="73">
        <f>Eelarve!C37</f>
        <v>0</v>
      </c>
      <c r="D41" s="74">
        <f t="shared" si="4"/>
        <v>0</v>
      </c>
      <c r="E41" s="64">
        <v>0</v>
      </c>
      <c r="F41" s="64">
        <v>0</v>
      </c>
    </row>
    <row r="42" spans="2:7" s="17" customFormat="1" x14ac:dyDescent="0.25">
      <c r="B42" s="90" t="s">
        <v>83</v>
      </c>
      <c r="C42" s="73">
        <f>Eelarve!C38</f>
        <v>0</v>
      </c>
      <c r="D42" s="74">
        <f t="shared" si="4"/>
        <v>0</v>
      </c>
      <c r="E42" s="64">
        <v>0</v>
      </c>
      <c r="F42" s="64">
        <v>0</v>
      </c>
    </row>
    <row r="43" spans="2:7" s="17" customFormat="1" x14ac:dyDescent="0.25">
      <c r="B43" s="90" t="s">
        <v>84</v>
      </c>
      <c r="C43" s="73">
        <f>Eelarve!C39</f>
        <v>0</v>
      </c>
      <c r="D43" s="74">
        <f t="shared" si="4"/>
        <v>0</v>
      </c>
      <c r="E43" s="64">
        <v>0</v>
      </c>
      <c r="F43" s="64">
        <v>0</v>
      </c>
    </row>
    <row r="44" spans="2:7" s="17" customFormat="1" x14ac:dyDescent="0.25">
      <c r="B44" s="90" t="s">
        <v>106</v>
      </c>
      <c r="C44" s="73">
        <f>Eelarve!C40</f>
        <v>0</v>
      </c>
      <c r="D44" s="74">
        <f t="shared" si="4"/>
        <v>0</v>
      </c>
      <c r="E44" s="64">
        <v>0</v>
      </c>
      <c r="F44" s="64">
        <v>0</v>
      </c>
    </row>
    <row r="45" spans="2:7" s="17" customFormat="1" x14ac:dyDescent="0.25">
      <c r="B45" s="90" t="s">
        <v>85</v>
      </c>
      <c r="C45" s="73">
        <f>Eelarve!C41</f>
        <v>0</v>
      </c>
      <c r="D45" s="74">
        <f t="shared" si="4"/>
        <v>0</v>
      </c>
      <c r="E45" s="64">
        <v>0</v>
      </c>
      <c r="F45" s="64">
        <v>0</v>
      </c>
    </row>
    <row r="46" spans="2:7" s="17" customFormat="1" x14ac:dyDescent="0.25">
      <c r="B46" s="90" t="s">
        <v>86</v>
      </c>
      <c r="C46" s="73">
        <f>Eelarve!C42</f>
        <v>0</v>
      </c>
      <c r="D46" s="74">
        <f t="shared" si="4"/>
        <v>0</v>
      </c>
      <c r="E46" s="64">
        <v>0</v>
      </c>
      <c r="F46" s="64">
        <v>0</v>
      </c>
    </row>
    <row r="47" spans="2:7" s="17" customFormat="1" ht="47.25" x14ac:dyDescent="0.25">
      <c r="B47" s="91" t="s">
        <v>87</v>
      </c>
      <c r="C47" s="73">
        <f>Eelarve!C43</f>
        <v>0</v>
      </c>
      <c r="D47" s="74">
        <f t="shared" si="4"/>
        <v>0</v>
      </c>
      <c r="E47" s="64">
        <v>0</v>
      </c>
      <c r="F47" s="64">
        <v>0</v>
      </c>
    </row>
    <row r="48" spans="2:7" s="17" customFormat="1" x14ac:dyDescent="0.25">
      <c r="B48" s="90" t="s">
        <v>88</v>
      </c>
      <c r="C48" s="73">
        <f>Eelarve!C44</f>
        <v>0</v>
      </c>
      <c r="D48" s="74">
        <f t="shared" si="4"/>
        <v>0</v>
      </c>
      <c r="E48" s="64">
        <v>0</v>
      </c>
      <c r="F48" s="64">
        <v>0</v>
      </c>
    </row>
    <row r="49" spans="2:7" s="17" customFormat="1" x14ac:dyDescent="0.25">
      <c r="B49" s="90" t="s">
        <v>89</v>
      </c>
      <c r="C49" s="73">
        <f>Eelarve!C45</f>
        <v>0</v>
      </c>
      <c r="D49" s="74">
        <f t="shared" si="4"/>
        <v>0</v>
      </c>
      <c r="E49" s="64">
        <v>0</v>
      </c>
      <c r="F49" s="64">
        <v>0</v>
      </c>
    </row>
    <row r="50" spans="2:7" s="17" customFormat="1" ht="31.5" x14ac:dyDescent="0.25">
      <c r="B50" s="90" t="s">
        <v>90</v>
      </c>
      <c r="C50" s="73">
        <f>Eelarve!C46</f>
        <v>0</v>
      </c>
      <c r="D50" s="74">
        <f t="shared" si="4"/>
        <v>0</v>
      </c>
      <c r="E50" s="64">
        <v>0</v>
      </c>
      <c r="F50" s="64">
        <v>0</v>
      </c>
    </row>
    <row r="51" spans="2:7" s="17" customFormat="1" ht="31.5" x14ac:dyDescent="0.25">
      <c r="B51" s="90" t="s">
        <v>91</v>
      </c>
      <c r="C51" s="73">
        <f>Eelarve!C47</f>
        <v>0</v>
      </c>
      <c r="D51" s="74">
        <f t="shared" si="4"/>
        <v>0</v>
      </c>
      <c r="E51" s="64">
        <v>0</v>
      </c>
      <c r="F51" s="64">
        <v>0</v>
      </c>
    </row>
    <row r="52" spans="2:7" s="17" customFormat="1" ht="31.5" x14ac:dyDescent="0.25">
      <c r="B52" s="90" t="s">
        <v>92</v>
      </c>
      <c r="C52" s="73">
        <f>Eelarve!C48</f>
        <v>0</v>
      </c>
      <c r="D52" s="74">
        <f t="shared" si="4"/>
        <v>0</v>
      </c>
      <c r="E52" s="64">
        <v>0</v>
      </c>
      <c r="F52" s="64">
        <v>0</v>
      </c>
    </row>
    <row r="53" spans="2:7" s="17" customFormat="1" x14ac:dyDescent="0.25">
      <c r="B53" s="90" t="s">
        <v>93</v>
      </c>
      <c r="C53" s="73">
        <f>Eelarve!C49</f>
        <v>0</v>
      </c>
      <c r="D53" s="74">
        <f t="shared" si="4"/>
        <v>0</v>
      </c>
      <c r="E53" s="64">
        <v>0</v>
      </c>
      <c r="F53" s="64">
        <v>0</v>
      </c>
    </row>
    <row r="54" spans="2:7" s="17" customFormat="1" x14ac:dyDescent="0.25">
      <c r="B54" s="90" t="s">
        <v>94</v>
      </c>
      <c r="C54" s="73">
        <f>Eelarve!C50</f>
        <v>0</v>
      </c>
      <c r="D54" s="74">
        <f t="shared" si="4"/>
        <v>0</v>
      </c>
      <c r="E54" s="64">
        <v>0</v>
      </c>
      <c r="F54" s="64">
        <v>0</v>
      </c>
    </row>
    <row r="55" spans="2:7" s="17" customFormat="1" x14ac:dyDescent="0.25">
      <c r="B55" s="90" t="s">
        <v>95</v>
      </c>
      <c r="C55" s="73">
        <f>Eelarve!C51</f>
        <v>0</v>
      </c>
      <c r="D55" s="74">
        <f t="shared" si="4"/>
        <v>0</v>
      </c>
      <c r="E55" s="64">
        <v>0</v>
      </c>
      <c r="F55" s="64">
        <v>0</v>
      </c>
    </row>
    <row r="56" spans="2:7" s="17" customFormat="1" x14ac:dyDescent="0.25">
      <c r="B56" s="90" t="s">
        <v>96</v>
      </c>
      <c r="C56" s="73">
        <f>Eelarve!C52</f>
        <v>0</v>
      </c>
      <c r="D56" s="74">
        <f t="shared" si="4"/>
        <v>0</v>
      </c>
      <c r="E56" s="64">
        <v>0</v>
      </c>
      <c r="F56" s="64">
        <v>0</v>
      </c>
    </row>
    <row r="57" spans="2:7" s="17" customFormat="1" ht="31.5" x14ac:dyDescent="0.25">
      <c r="B57" s="90" t="s">
        <v>97</v>
      </c>
      <c r="C57" s="73">
        <f>Eelarve!C53</f>
        <v>0</v>
      </c>
      <c r="D57" s="74">
        <f t="shared" si="4"/>
        <v>0</v>
      </c>
      <c r="E57" s="64">
        <v>0</v>
      </c>
      <c r="F57" s="64">
        <v>0</v>
      </c>
    </row>
    <row r="58" spans="2:7" s="17" customFormat="1" ht="31.5" x14ac:dyDescent="0.25">
      <c r="B58" s="90" t="s">
        <v>98</v>
      </c>
      <c r="C58" s="73">
        <f>Eelarve!C54</f>
        <v>0</v>
      </c>
      <c r="D58" s="74">
        <f t="shared" si="4"/>
        <v>0</v>
      </c>
      <c r="E58" s="64">
        <v>0</v>
      </c>
      <c r="F58" s="64">
        <v>0</v>
      </c>
    </row>
    <row r="59" spans="2:7" x14ac:dyDescent="0.25">
      <c r="B59" s="9" t="s">
        <v>15</v>
      </c>
      <c r="C59" s="75">
        <f>SUM(C38:C58)</f>
        <v>70000</v>
      </c>
      <c r="D59" s="69">
        <f>SUM(D38:D58)</f>
        <v>19963.709999999985</v>
      </c>
      <c r="E59" s="69">
        <f>SUM(E38:E58)</f>
        <v>19963.709999999985</v>
      </c>
      <c r="F59" s="69">
        <f>SUM(F38:F58)</f>
        <v>0</v>
      </c>
    </row>
    <row r="60" spans="2:7" s="17" customFormat="1" x14ac:dyDescent="0.25">
      <c r="B60" s="80"/>
      <c r="C60" s="81"/>
      <c r="D60" s="82"/>
      <c r="E60" s="82"/>
      <c r="F60" s="82"/>
    </row>
    <row r="61" spans="2:7" x14ac:dyDescent="0.25">
      <c r="B61" s="16" t="s">
        <v>52</v>
      </c>
    </row>
    <row r="62" spans="2:7" ht="31.5" x14ac:dyDescent="0.25">
      <c r="B62" s="107" t="s">
        <v>70</v>
      </c>
      <c r="C62" s="58" t="s">
        <v>69</v>
      </c>
      <c r="D62" s="58" t="s">
        <v>38</v>
      </c>
      <c r="F62"/>
      <c r="G62"/>
    </row>
    <row r="63" spans="2:7" ht="68.25" customHeight="1" x14ac:dyDescent="0.25">
      <c r="B63" s="2" t="s">
        <v>16</v>
      </c>
      <c r="C63" s="59" t="s">
        <v>67</v>
      </c>
      <c r="D63" s="28"/>
      <c r="F63"/>
      <c r="G63"/>
    </row>
    <row r="64" spans="2:7" ht="31.5" x14ac:dyDescent="0.25">
      <c r="B64" s="2" t="s">
        <v>17</v>
      </c>
      <c r="C64" s="59" t="s">
        <v>67</v>
      </c>
      <c r="D64" s="28"/>
      <c r="F64"/>
      <c r="G64"/>
    </row>
    <row r="65" spans="2:7" ht="63" customHeight="1" x14ac:dyDescent="0.25">
      <c r="B65" s="2" t="s">
        <v>18</v>
      </c>
      <c r="C65" s="59" t="s">
        <v>68</v>
      </c>
      <c r="D65" s="28"/>
      <c r="F65"/>
      <c r="G65"/>
    </row>
    <row r="66" spans="2:7" ht="63" x14ac:dyDescent="0.25">
      <c r="B66" s="2" t="s">
        <v>19</v>
      </c>
      <c r="C66" s="59" t="s">
        <v>67</v>
      </c>
      <c r="D66" s="28"/>
      <c r="F66"/>
      <c r="G66"/>
    </row>
  </sheetData>
  <sheetProtection selectLockedCells="1"/>
  <dataConsolidate/>
  <mergeCells count="6">
    <mergeCell ref="B13:C13"/>
    <mergeCell ref="B5:C5"/>
    <mergeCell ref="B7:C7"/>
    <mergeCell ref="B8:C8"/>
    <mergeCell ref="B9:C9"/>
    <mergeCell ref="B10:C10"/>
  </mergeCells>
  <conditionalFormatting sqref="D25">
    <cfRule type="colorScale" priority="70">
      <colorScale>
        <cfvo type="num" val="0"/>
        <cfvo type="num" val="&quot;C11*1,1&quot;"/>
        <color rgb="FFFF7128"/>
        <color theme="5"/>
      </colorScale>
    </cfRule>
    <cfRule type="cellIs" dxfId="36" priority="72" stopIfTrue="1" operator="greaterThan">
      <formula>"C11*110%"</formula>
    </cfRule>
    <cfRule type="cellIs" dxfId="35" priority="73" stopIfTrue="1" operator="greaterThan">
      <formula>C25*1.1</formula>
    </cfRule>
    <cfRule type="cellIs" dxfId="34" priority="74" stopIfTrue="1" operator="greaterThan">
      <formula>C25*1.1</formula>
    </cfRule>
    <cfRule type="cellIs" dxfId="33" priority="75" stopIfTrue="1" operator="greaterThan">
      <formula>"F11*1,1"</formula>
    </cfRule>
  </conditionalFormatting>
  <conditionalFormatting sqref="G20">
    <cfRule type="cellIs" dxfId="32" priority="38" operator="equal">
      <formula>0</formula>
    </cfRule>
    <cfRule type="cellIs" dxfId="31" priority="56" operator="lessThan">
      <formula>100</formula>
    </cfRule>
    <cfRule type="cellIs" dxfId="30" priority="57" operator="greaterThan">
      <formula>100</formula>
    </cfRule>
  </conditionalFormatting>
  <conditionalFormatting sqref="F59:F60">
    <cfRule type="cellIs" dxfId="29" priority="49" operator="equal">
      <formula>0</formula>
    </cfRule>
    <cfRule type="cellIs" dxfId="28" priority="50" operator="notEqual">
      <formula>$F$33</formula>
    </cfRule>
  </conditionalFormatting>
  <conditionalFormatting sqref="G25">
    <cfRule type="cellIs" dxfId="27" priority="48" operator="greaterThan">
      <formula>110</formula>
    </cfRule>
  </conditionalFormatting>
  <conditionalFormatting sqref="G33">
    <cfRule type="cellIs" dxfId="26" priority="42" operator="greaterThan">
      <formula>100</formula>
    </cfRule>
  </conditionalFormatting>
  <conditionalFormatting sqref="G31">
    <cfRule type="cellIs" dxfId="25" priority="40" operator="greaterThan">
      <formula>100</formula>
    </cfRule>
  </conditionalFormatting>
  <conditionalFormatting sqref="G32">
    <cfRule type="cellIs" dxfId="24" priority="39" operator="greaterThan">
      <formula>100</formula>
    </cfRule>
  </conditionalFormatting>
  <conditionalFormatting sqref="G26">
    <cfRule type="cellIs" dxfId="23" priority="37" operator="greaterThan">
      <formula>110</formula>
    </cfRule>
  </conditionalFormatting>
  <conditionalFormatting sqref="G27:G30">
    <cfRule type="cellIs" dxfId="22" priority="35" operator="greaterThan">
      <formula>110</formula>
    </cfRule>
  </conditionalFormatting>
  <conditionalFormatting sqref="D26">
    <cfRule type="colorScale" priority="30">
      <colorScale>
        <cfvo type="num" val="0"/>
        <cfvo type="num" val="&quot;C11*1,1&quot;"/>
        <color rgb="FFFF7128"/>
        <color theme="5"/>
      </colorScale>
    </cfRule>
    <cfRule type="cellIs" dxfId="21" priority="31" stopIfTrue="1" operator="greaterThan">
      <formula>"C11*110%"</formula>
    </cfRule>
    <cfRule type="cellIs" dxfId="20" priority="32" stopIfTrue="1" operator="greaterThan">
      <formula>C26*1.1</formula>
    </cfRule>
    <cfRule type="cellIs" dxfId="19" priority="33" stopIfTrue="1" operator="greaterThan">
      <formula>C26*1.1</formula>
    </cfRule>
    <cfRule type="cellIs" dxfId="18" priority="34" stopIfTrue="1" operator="greaterThan">
      <formula>"F11*1,1"</formula>
    </cfRule>
  </conditionalFormatting>
  <conditionalFormatting sqref="D27:D30">
    <cfRule type="colorScale" priority="20">
      <colorScale>
        <cfvo type="num" val="0"/>
        <cfvo type="num" val="&quot;C11*1,1&quot;"/>
        <color rgb="FFFF7128"/>
        <color theme="5"/>
      </colorScale>
    </cfRule>
    <cfRule type="cellIs" dxfId="17" priority="21" stopIfTrue="1" operator="greaterThan">
      <formula>"C11*110%"</formula>
    </cfRule>
    <cfRule type="cellIs" dxfId="16" priority="22" stopIfTrue="1" operator="greaterThan">
      <formula>C27*1.1</formula>
    </cfRule>
    <cfRule type="cellIs" dxfId="15" priority="23" stopIfTrue="1" operator="greaterThan">
      <formula>C27*1.1</formula>
    </cfRule>
    <cfRule type="cellIs" dxfId="14" priority="24" stopIfTrue="1" operator="greaterThan">
      <formula>"F11*1,1"</formula>
    </cfRule>
  </conditionalFormatting>
  <conditionalFormatting sqref="D31">
    <cfRule type="colorScale" priority="15">
      <colorScale>
        <cfvo type="num" val="0"/>
        <cfvo type="num" val="&quot;C11*1,1&quot;"/>
        <color rgb="FFFF7128"/>
        <color theme="5"/>
      </colorScale>
    </cfRule>
    <cfRule type="cellIs" dxfId="13" priority="16" stopIfTrue="1" operator="greaterThan">
      <formula>"C11*110%"</formula>
    </cfRule>
    <cfRule type="cellIs" dxfId="12" priority="17" stopIfTrue="1" operator="greaterThan">
      <formula>C31*1.1</formula>
    </cfRule>
    <cfRule type="cellIs" dxfId="11" priority="18" stopIfTrue="1" operator="greaterThan">
      <formula>C31*1.1</formula>
    </cfRule>
    <cfRule type="cellIs" dxfId="10" priority="19" stopIfTrue="1" operator="greaterThan">
      <formula>"F11*1,1"</formula>
    </cfRule>
  </conditionalFormatting>
  <conditionalFormatting sqref="D32">
    <cfRule type="colorScale" priority="10">
      <colorScale>
        <cfvo type="num" val="0"/>
        <cfvo type="num" val="&quot;C11*1,1&quot;"/>
        <color rgb="FFFF7128"/>
        <color theme="5"/>
      </colorScale>
    </cfRule>
    <cfRule type="cellIs" dxfId="9" priority="11" stopIfTrue="1" operator="greaterThan">
      <formula>"C11*110%"</formula>
    </cfRule>
    <cfRule type="cellIs" dxfId="8" priority="12" stopIfTrue="1" operator="greaterThan">
      <formula>C32*1.1</formula>
    </cfRule>
    <cfRule type="cellIs" dxfId="7" priority="13" stopIfTrue="1" operator="greaterThan">
      <formula>C32*1.1</formula>
    </cfRule>
    <cfRule type="cellIs" dxfId="6" priority="14" stopIfTrue="1" operator="greaterThan">
      <formula>"F11*1,1"</formula>
    </cfRule>
  </conditionalFormatting>
  <conditionalFormatting sqref="D33">
    <cfRule type="colorScale" priority="5">
      <colorScale>
        <cfvo type="num" val="0"/>
        <cfvo type="num" val="&quot;C11*1,1&quot;"/>
        <color rgb="FFFF7128"/>
        <color theme="5"/>
      </colorScale>
    </cfRule>
    <cfRule type="cellIs" dxfId="5" priority="6" stopIfTrue="1" operator="greaterThan">
      <formula>"C11*110%"</formula>
    </cfRule>
    <cfRule type="cellIs" dxfId="4" priority="7" stopIfTrue="1" operator="greaterThan">
      <formula>C33*1.1</formula>
    </cfRule>
    <cfRule type="cellIs" dxfId="3" priority="8" stopIfTrue="1" operator="greaterThan">
      <formula>C33*1.1</formula>
    </cfRule>
    <cfRule type="cellIs" dxfId="2" priority="9" stopIfTrue="1" operator="greaterThan">
      <formula>"F11*1,1"</formula>
    </cfRule>
  </conditionalFormatting>
  <conditionalFormatting sqref="E59:E60">
    <cfRule type="cellIs" dxfId="1" priority="78" operator="equal">
      <formula>0</formula>
    </cfRule>
    <cfRule type="cellIs" dxfId="0" priority="79" operator="notEqual">
      <formula>$E$33</formula>
    </cfRule>
  </conditionalFormatting>
  <dataValidations xWindow="556" yWindow="288" count="13">
    <dataValidation type="decimal" operator="lessThanOrEqual" showInputMessage="1" showErrorMessage="1" error="Kaudsed kulud tohivad otsestest kuludest moodustada kuni 2,5%." promptTitle="Tähelepanu!" prompt="Kaudsed kulud moodustavad otsestest kuludest kuni 2,5%." sqref="D32">
      <formula1>#REF!*0.025</formula1>
    </dataValidation>
    <dataValidation type="decimal" errorStyle="warning" operator="lessThanOrEqual" allowBlank="1" showInputMessage="1" showErrorMessage="1" errorTitle="Tähelepanu!" error="Kaudsed kulud tohivad otsestest kuludest moodustada kuni 2,5%." promptTitle="Tähelepanu!" prompt="Kaudsed kulud moodustavad otsestest kuludest kuni 2,5%." sqref="E32">
      <formula1>E31*0.025</formula1>
    </dataValidation>
    <dataValidation errorStyle="warning" operator="equal" allowBlank="1" showInputMessage="1" showErrorMessage="1" promptTitle="Tähelepanu!" prompt="Tööjõukulud peavad võrduma töölehel &quot;Tööjõukulud&quot; saadud summaga." sqref="D25"/>
    <dataValidation type="decimal" operator="equal" allowBlank="1" showInputMessage="1" showErrorMessage="1" sqref="C20">
      <formula1>D87</formula1>
    </dataValidation>
    <dataValidation type="decimal" operator="equal" allowBlank="1" showInputMessage="1" showErrorMessage="1" errorTitle="Tähelepanu!" error="Tervik peab olema 100%" promptTitle="Tähelepanu!" prompt="Osakaalude summa peab olema 100%" sqref="G20">
      <formula1>100</formula1>
    </dataValidation>
    <dataValidation type="decimal" allowBlank="1" showInputMessage="1" showErrorMessage="1" errorTitle="Tähelepanu!" error="AMIF toetuse osakaal ei saa olla suurem kui 75%" promptTitle="Tähelepanu!" prompt="ISF toetuse osakaal ei saa olla suurem kui 75%" sqref="G15">
      <formula1>0</formula1>
      <formula2>75</formula2>
    </dataValidation>
    <dataValidation operator="equal" allowBlank="1" showErrorMessage="1" promptTitle="Tähelepanu!" prompt="AMIF tulu peab võrduma AMIF kuluga." sqref="B14"/>
    <dataValidation type="decimal" errorStyle="warning" operator="equal" allowBlank="1" showInputMessage="1" showErrorMessage="1" errorTitle="Tähelepanu!" error="Aruandlusperioodi meetmete kogukulu peab olema võrdne projekti aruandlusperioodi kogukuludega." promptTitle="Tähelepanu!" prompt="Aruandlusperioodi kogukulu peab olema võrdne projekti aruandlusperioodi kogukuludega." sqref="E59">
      <formula1>#REF!</formula1>
    </dataValidation>
    <dataValidation allowBlank="1" showInputMessage="1" showErrorMessage="1" promptTitle="Tähelepanu!" prompt="Kulud meetmete lõikes kokku peab olema võrdne projekti kulud kokku." sqref="D60"/>
    <dataValidation type="list" allowBlank="1" showInputMessage="1" showErrorMessage="1" errorTitle="Tähelepanu!" error="Vali sobiv vastus" promptTitle="Tähelepanu!" prompt="Vali sobiv vastus" sqref="C63:C66">
      <formula1>Kinnituskiri</formula1>
    </dataValidation>
    <dataValidation allowBlank="1" showInputMessage="1" showErrorMessage="1" promptTitle="Tähelepanu!" prompt="Kulud programmis esitatud riiklike prioriteetide lõikes peavad võrduma projekti kogukuludega." sqref="D59"/>
    <dataValidation allowBlank="1" showInputMessage="1" showErrorMessage="1" promptTitle="Tähelepanu!" prompt="Aruandlusperioodi kogukulu peab olema võrdne projekti aruandlusperioodi kogukuludega." sqref="F59"/>
    <dataValidation type="decimal" errorStyle="warning" operator="lessThanOrEqual" allowBlank="1" showInputMessage="1" showErrorMessage="1" errorTitle="Tähelepanu!" error="Kaudsed kulud tohivad otsestest kuludest moodustada kuni 2,5%." promptTitle="Tähelepanu!" prompt="Kaudsed kulud moodustavad otsestest kuludest kuni 2,5%." sqref="F32">
      <formula1>F31*0.025</formula1>
    </dataValidation>
  </dataValidations>
  <pageMargins left="0.7" right="0.7" top="0.75" bottom="0.75" header="0.3" footer="0.3"/>
  <pageSetup paperSize="9" scale="63" fitToHeight="0" orientation="portrait" verticalDpi="0" r:id="rId1"/>
  <drawing r:id="rId2"/>
  <extLst>
    <ext xmlns:x14="http://schemas.microsoft.com/office/spreadsheetml/2009/9/main" uri="{CCE6A557-97BC-4b89-ADB6-D9C93CAAB3DF}">
      <x14:dataValidations xmlns:xm="http://schemas.microsoft.com/office/excel/2006/main" xWindow="556" yWindow="288" count="5">
        <x14:dataValidation type="decimal" errorStyle="warning" operator="equal" allowBlank="1" showInputMessage="1" showErrorMessage="1" promptTitle="Tähelepanu!" prompt="Lähetuskulude kogusumma peab olema võrdne töölehel &quot;Lähetuskulud&quot; saadud kogusummaga.">
          <x14:formula1>
            <xm:f>'2. Lähetuskulud'!I84</xm:f>
          </x14:formula1>
          <xm:sqref>D26</xm:sqref>
        </x14:dataValidation>
        <x14:dataValidation type="decimal" errorStyle="warning" operator="equal" allowBlank="1" showInputMessage="1" showErrorMessage="1" promptTitle="Tähelepanu!" prompt="Muude otseste kulude kogusumma peab olema võrdne töölehel &quot;Muud otsesed kulud&quot; saadud kogusummaga.">
          <x14:formula1>
            <xm:f>'6. Muud otsesed kulud'!I27</xm:f>
          </x14:formula1>
          <xm:sqref>D30</xm:sqref>
        </x14:dataValidation>
        <x14:dataValidation type="decimal" operator="equal" allowBlank="1" showInputMessage="1" showErrorMessage="1" promptTitle="Tähelepanu!" prompt="Kinnisvarale tehtud kulude kogusumma peab olema võrdne töölehel &quot;Kinnisvara&quot; saadud kogusummaga.">
          <x14:formula1>
            <xm:f>'5. Kinnisvara'!I25</xm:f>
          </x14:formula1>
          <xm:sqref>D29</xm:sqref>
        </x14:dataValidation>
        <x14:dataValidation type="decimal" errorStyle="warning" operator="equal" allowBlank="1" showInputMessage="1" showErrorMessage="1" promptTitle="Tähelepanu!" prompt="Seadmete, varustuse ja IKT-arenduste kogusumma peab olema võrdne vastaval töölehel saadud kogusummaga.">
          <x14:formula1>
            <xm:f>'4. Seadmed, varust, IKT'!I25</xm:f>
          </x14:formula1>
          <xm:sqref>D28</xm:sqref>
        </x14:dataValidation>
        <x14:dataValidation type="decimal" errorStyle="warning" operator="equal" allowBlank="1" showInputMessage="1" showErrorMessage="1" promptTitle="Tähelepanu!" prompt="EL avalikustamise kulude kogusumma peab olema võrdne töölehel &quot;EL avalikustamise kulud&quot; saadud kogusummaga.">
          <x14:formula1>
            <xm:f>' 3. EL avalikustamise kulud'!I25</xm:f>
          </x14:formula1>
          <xm:sqref>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28"/>
  <sheetViews>
    <sheetView workbookViewId="0">
      <selection activeCell="B7" sqref="B7:H7"/>
    </sheetView>
  </sheetViews>
  <sheetFormatPr defaultRowHeight="15.75" x14ac:dyDescent="0.25"/>
  <cols>
    <col min="1" max="1" width="4.710937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65</v>
      </c>
      <c r="C1" s="3"/>
    </row>
    <row r="2" spans="2:9" x14ac:dyDescent="0.25">
      <c r="B2" s="3"/>
      <c r="C2" s="3"/>
    </row>
    <row r="4" spans="2:9" x14ac:dyDescent="0.25">
      <c r="B4" s="15"/>
      <c r="C4" s="169" t="s">
        <v>6</v>
      </c>
      <c r="D4" s="169"/>
      <c r="E4" s="169"/>
      <c r="F4" s="169"/>
      <c r="G4" s="169"/>
      <c r="H4" s="169"/>
      <c r="I4" s="170" t="s">
        <v>12</v>
      </c>
    </row>
    <row r="5" spans="2:9" x14ac:dyDescent="0.25">
      <c r="B5" s="171" t="s">
        <v>1</v>
      </c>
      <c r="C5" s="173" t="s">
        <v>71</v>
      </c>
      <c r="D5" s="174"/>
      <c r="E5" s="174"/>
      <c r="F5" s="174"/>
      <c r="G5" s="174"/>
      <c r="H5" s="175"/>
      <c r="I5" s="170"/>
    </row>
    <row r="6" spans="2:9" ht="31.5" x14ac:dyDescent="0.25">
      <c r="B6" s="172"/>
      <c r="C6" s="5" t="s">
        <v>39</v>
      </c>
      <c r="D6" s="5" t="s">
        <v>40</v>
      </c>
      <c r="E6" s="5" t="s">
        <v>41</v>
      </c>
      <c r="F6" s="5" t="s">
        <v>42</v>
      </c>
      <c r="G6" s="5" t="s">
        <v>53</v>
      </c>
      <c r="H6" s="5" t="s">
        <v>43</v>
      </c>
      <c r="I6" s="170"/>
    </row>
    <row r="7" spans="2:9" x14ac:dyDescent="0.25">
      <c r="B7" s="166" t="s">
        <v>350</v>
      </c>
      <c r="C7" s="167"/>
      <c r="D7" s="167"/>
      <c r="E7" s="167"/>
      <c r="F7" s="167"/>
      <c r="G7" s="167"/>
      <c r="H7" s="168"/>
      <c r="I7" s="76">
        <v>0</v>
      </c>
    </row>
    <row r="8" spans="2:9" s="25" customFormat="1" x14ac:dyDescent="0.25">
      <c r="B8" s="23"/>
      <c r="C8" s="23"/>
      <c r="D8" s="23"/>
      <c r="E8" s="24"/>
      <c r="F8" s="24"/>
      <c r="G8" s="24"/>
      <c r="H8" s="23"/>
      <c r="I8" s="64"/>
    </row>
    <row r="9" spans="2:9" s="25" customFormat="1" x14ac:dyDescent="0.25">
      <c r="B9" s="23"/>
      <c r="C9" s="23"/>
      <c r="D9" s="23"/>
      <c r="E9" s="24"/>
      <c r="F9" s="23"/>
      <c r="G9" s="24"/>
      <c r="H9" s="23"/>
      <c r="I9" s="64"/>
    </row>
    <row r="10" spans="2:9" s="25" customFormat="1" x14ac:dyDescent="0.25">
      <c r="B10" s="23"/>
      <c r="C10" s="23"/>
      <c r="D10" s="23"/>
      <c r="E10" s="24"/>
      <c r="F10" s="23"/>
      <c r="G10" s="24"/>
      <c r="H10" s="23"/>
      <c r="I10" s="64"/>
    </row>
    <row r="11" spans="2:9" s="25" customFormat="1" x14ac:dyDescent="0.25">
      <c r="B11" s="23"/>
      <c r="C11" s="23"/>
      <c r="D11" s="23"/>
      <c r="E11" s="24"/>
      <c r="F11" s="24"/>
      <c r="G11" s="24"/>
      <c r="H11" s="23"/>
      <c r="I11" s="64"/>
    </row>
    <row r="12" spans="2:9" s="25" customFormat="1" x14ac:dyDescent="0.25">
      <c r="B12" s="23"/>
      <c r="C12" s="23"/>
      <c r="D12" s="23"/>
      <c r="E12" s="24"/>
      <c r="F12" s="23"/>
      <c r="G12" s="24"/>
      <c r="H12" s="23"/>
      <c r="I12" s="64"/>
    </row>
    <row r="13" spans="2:9" s="25" customFormat="1" x14ac:dyDescent="0.25">
      <c r="B13" s="23"/>
      <c r="C13" s="23"/>
      <c r="D13" s="23"/>
      <c r="E13" s="24"/>
      <c r="F13" s="23"/>
      <c r="G13" s="24"/>
      <c r="H13" s="23"/>
      <c r="I13" s="64"/>
    </row>
    <row r="14" spans="2:9" s="25" customFormat="1" x14ac:dyDescent="0.25">
      <c r="B14" s="23"/>
      <c r="C14" s="23"/>
      <c r="D14" s="23"/>
      <c r="E14" s="24"/>
      <c r="F14" s="23"/>
      <c r="G14" s="24"/>
      <c r="H14" s="23"/>
      <c r="I14" s="64"/>
    </row>
    <row r="15" spans="2:9" s="25" customFormat="1" x14ac:dyDescent="0.25">
      <c r="B15" s="23"/>
      <c r="C15" s="23"/>
      <c r="D15" s="23"/>
      <c r="E15" s="24"/>
      <c r="F15" s="23"/>
      <c r="G15" s="24"/>
      <c r="H15" s="23"/>
      <c r="I15" s="64"/>
    </row>
    <row r="16" spans="2:9" s="25" customFormat="1" x14ac:dyDescent="0.25">
      <c r="B16" s="23"/>
      <c r="C16" s="23"/>
      <c r="D16" s="23"/>
      <c r="E16" s="24"/>
      <c r="F16" s="23"/>
      <c r="G16" s="24"/>
      <c r="H16" s="23"/>
      <c r="I16" s="64"/>
    </row>
    <row r="17" spans="2:9" s="25" customFormat="1" x14ac:dyDescent="0.25">
      <c r="B17" s="23"/>
      <c r="C17" s="23"/>
      <c r="D17" s="23"/>
      <c r="E17" s="24"/>
      <c r="F17" s="23"/>
      <c r="G17" s="24"/>
      <c r="H17" s="23"/>
      <c r="I17" s="64"/>
    </row>
    <row r="18" spans="2:9" s="25" customFormat="1" x14ac:dyDescent="0.25">
      <c r="B18" s="23"/>
      <c r="C18" s="23"/>
      <c r="D18" s="23"/>
      <c r="E18" s="24"/>
      <c r="F18" s="23"/>
      <c r="G18" s="24"/>
      <c r="H18" s="23"/>
      <c r="I18" s="64"/>
    </row>
    <row r="19" spans="2:9" s="25" customFormat="1" x14ac:dyDescent="0.25">
      <c r="B19" s="23"/>
      <c r="C19" s="23"/>
      <c r="D19" s="23"/>
      <c r="E19" s="24"/>
      <c r="F19" s="23"/>
      <c r="G19" s="24"/>
      <c r="H19" s="23"/>
      <c r="I19" s="64"/>
    </row>
    <row r="20" spans="2:9" s="25" customFormat="1" x14ac:dyDescent="0.25">
      <c r="B20" s="23"/>
      <c r="C20" s="23"/>
      <c r="D20" s="23"/>
      <c r="E20" s="24"/>
      <c r="F20" s="23"/>
      <c r="G20" s="24"/>
      <c r="H20" s="23"/>
      <c r="I20" s="64"/>
    </row>
    <row r="21" spans="2:9" s="25" customFormat="1" x14ac:dyDescent="0.25">
      <c r="B21" s="23"/>
      <c r="C21" s="23"/>
      <c r="D21" s="23"/>
      <c r="E21" s="24"/>
      <c r="F21" s="23"/>
      <c r="G21" s="24"/>
      <c r="H21" s="23"/>
      <c r="I21" s="64"/>
    </row>
    <row r="22" spans="2:9" s="25" customFormat="1" x14ac:dyDescent="0.25">
      <c r="B22" s="23"/>
      <c r="C22" s="23"/>
      <c r="D22" s="23"/>
      <c r="E22" s="24"/>
      <c r="F22" s="23"/>
      <c r="G22" s="24"/>
      <c r="H22" s="23"/>
      <c r="I22" s="64"/>
    </row>
    <row r="23" spans="2:9" s="25" customFormat="1" x14ac:dyDescent="0.25">
      <c r="B23" s="23"/>
      <c r="C23" s="23"/>
      <c r="D23" s="23"/>
      <c r="E23" s="24"/>
      <c r="F23" s="23"/>
      <c r="G23" s="24"/>
      <c r="H23" s="23"/>
      <c r="I23" s="64"/>
    </row>
    <row r="24" spans="2:9" s="25" customFormat="1" x14ac:dyDescent="0.25">
      <c r="B24" s="23"/>
      <c r="C24" s="23"/>
      <c r="D24" s="23"/>
      <c r="E24" s="24"/>
      <c r="F24" s="23"/>
      <c r="G24" s="24"/>
      <c r="H24" s="23"/>
      <c r="I24" s="64"/>
    </row>
    <row r="25" spans="2:9" s="25" customFormat="1" x14ac:dyDescent="0.25">
      <c r="B25" s="23"/>
      <c r="C25" s="23"/>
      <c r="D25" s="23"/>
      <c r="E25" s="24"/>
      <c r="F25" s="24"/>
      <c r="G25" s="24"/>
      <c r="H25" s="23"/>
      <c r="I25" s="64"/>
    </row>
    <row r="26" spans="2:9" x14ac:dyDescent="0.25">
      <c r="B26" s="166" t="s">
        <v>123</v>
      </c>
      <c r="C26" s="167"/>
      <c r="D26" s="167"/>
      <c r="E26" s="167"/>
      <c r="F26" s="167"/>
      <c r="G26" s="167"/>
      <c r="H26" s="168"/>
      <c r="I26" s="76">
        <f>SUM(I8:I25)</f>
        <v>0</v>
      </c>
    </row>
    <row r="27" spans="2:9" x14ac:dyDescent="0.25">
      <c r="B27" s="166" t="s">
        <v>50</v>
      </c>
      <c r="C27" s="167"/>
      <c r="D27" s="167"/>
      <c r="E27" s="167"/>
      <c r="F27" s="167"/>
      <c r="G27" s="167"/>
      <c r="H27" s="168"/>
      <c r="I27" s="76">
        <f>I7+I26</f>
        <v>0</v>
      </c>
    </row>
    <row r="28" spans="2:9" x14ac:dyDescent="0.25">
      <c r="B28" s="17" t="s">
        <v>122</v>
      </c>
    </row>
  </sheetData>
  <sheetProtection formatCells="0" formatColumns="0" insertColumns="0" insertRows="0" deleteColumns="0" deleteRows="0" selectLockedCells="1"/>
  <mergeCells count="7">
    <mergeCell ref="B26:H26"/>
    <mergeCell ref="B27:H27"/>
    <mergeCell ref="C4:H4"/>
    <mergeCell ref="I4:I6"/>
    <mergeCell ref="B5:B6"/>
    <mergeCell ref="C5:H5"/>
    <mergeCell ref="B7:H7"/>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8:G25">
      <formula1>F8</formula1>
    </dataValidation>
  </dataValidations>
  <pageMargins left="0.7" right="0.7" top="0.75" bottom="0.75" header="0.3" footer="0.3"/>
  <pageSetup paperSize="9" scale="67" fitToHeight="0"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I88"/>
  <sheetViews>
    <sheetView topLeftCell="A52" zoomScale="90" zoomScaleNormal="90" workbookViewId="0">
      <selection activeCell="A28" sqref="A28:XFD28"/>
    </sheetView>
  </sheetViews>
  <sheetFormatPr defaultRowHeight="15.75" x14ac:dyDescent="0.25"/>
  <cols>
    <col min="1" max="1" width="4.5703125" style="17" customWidth="1"/>
    <col min="2" max="2" width="9.140625" style="1"/>
    <col min="3" max="3" width="18.28515625" style="17" customWidth="1"/>
    <col min="4" max="4" width="25.5703125" style="1" customWidth="1"/>
    <col min="5" max="5" width="19.7109375" bestFit="1" customWidth="1"/>
    <col min="6" max="6" width="15.7109375" customWidth="1"/>
    <col min="7" max="7" width="15.7109375" style="13" customWidth="1"/>
    <col min="8" max="8" width="15.42578125" style="17" customWidth="1"/>
    <col min="9" max="9" width="10.140625" style="1" bestFit="1" customWidth="1"/>
    <col min="10" max="16384" width="9.140625" style="1"/>
  </cols>
  <sheetData>
    <row r="1" spans="2:9" x14ac:dyDescent="0.25">
      <c r="B1" s="3" t="s">
        <v>124</v>
      </c>
      <c r="C1" s="3"/>
    </row>
    <row r="3" spans="2:9" x14ac:dyDescent="0.25">
      <c r="B3" s="4"/>
      <c r="C3" s="169" t="s">
        <v>6</v>
      </c>
      <c r="D3" s="169"/>
      <c r="E3" s="169"/>
      <c r="F3" s="169"/>
      <c r="G3" s="169"/>
      <c r="H3" s="169"/>
      <c r="I3" s="170" t="s">
        <v>12</v>
      </c>
    </row>
    <row r="4" spans="2:9" x14ac:dyDescent="0.25">
      <c r="B4" s="171" t="s">
        <v>1</v>
      </c>
      <c r="C4" s="173" t="s">
        <v>72</v>
      </c>
      <c r="D4" s="174"/>
      <c r="E4" s="174"/>
      <c r="F4" s="174"/>
      <c r="G4" s="174"/>
      <c r="H4" s="175"/>
      <c r="I4" s="170"/>
    </row>
    <row r="5" spans="2:9" ht="31.5" x14ac:dyDescent="0.25">
      <c r="B5" s="172"/>
      <c r="C5" s="5" t="s">
        <v>39</v>
      </c>
      <c r="D5" s="5" t="s">
        <v>40</v>
      </c>
      <c r="E5" s="5" t="s">
        <v>41</v>
      </c>
      <c r="F5" s="5" t="s">
        <v>42</v>
      </c>
      <c r="G5" s="5" t="s">
        <v>53</v>
      </c>
      <c r="H5" s="5" t="s">
        <v>43</v>
      </c>
      <c r="I5" s="170"/>
    </row>
    <row r="6" spans="2:9" s="25" customFormat="1" ht="47.25" x14ac:dyDescent="0.25">
      <c r="B6" s="125" t="s">
        <v>154</v>
      </c>
      <c r="C6" s="23" t="s">
        <v>155</v>
      </c>
      <c r="D6" s="23" t="s">
        <v>156</v>
      </c>
      <c r="E6" s="117" t="s">
        <v>157</v>
      </c>
      <c r="F6" s="24">
        <v>42461</v>
      </c>
      <c r="G6" s="24">
        <v>42482</v>
      </c>
      <c r="H6" s="116" t="s">
        <v>158</v>
      </c>
      <c r="I6" s="64">
        <v>695</v>
      </c>
    </row>
    <row r="7" spans="2:9" s="25" customFormat="1" ht="47.25" x14ac:dyDescent="0.25">
      <c r="B7" s="126" t="s">
        <v>159</v>
      </c>
      <c r="C7" s="23" t="s">
        <v>155</v>
      </c>
      <c r="D7" s="23" t="s">
        <v>156</v>
      </c>
      <c r="E7" s="117" t="s">
        <v>160</v>
      </c>
      <c r="F7" s="24">
        <v>42467</v>
      </c>
      <c r="G7" s="24">
        <v>42488</v>
      </c>
      <c r="H7" s="116" t="s">
        <v>161</v>
      </c>
      <c r="I7" s="64">
        <v>557</v>
      </c>
    </row>
    <row r="8" spans="2:9" s="25" customFormat="1" ht="63" x14ac:dyDescent="0.25">
      <c r="B8" s="126" t="s">
        <v>162</v>
      </c>
      <c r="C8" s="23" t="s">
        <v>155</v>
      </c>
      <c r="D8" s="23" t="s">
        <v>156</v>
      </c>
      <c r="E8" s="117" t="s">
        <v>163</v>
      </c>
      <c r="F8" s="24">
        <v>42470</v>
      </c>
      <c r="G8" s="24">
        <v>42492</v>
      </c>
      <c r="H8" s="116" t="s">
        <v>164</v>
      </c>
      <c r="I8" s="64">
        <v>265.99</v>
      </c>
    </row>
    <row r="9" spans="2:9" s="25" customFormat="1" ht="47.25" x14ac:dyDescent="0.25">
      <c r="B9" s="126" t="s">
        <v>165</v>
      </c>
      <c r="C9" s="23" t="s">
        <v>155</v>
      </c>
      <c r="D9" s="23" t="s">
        <v>156</v>
      </c>
      <c r="E9" s="117" t="s">
        <v>170</v>
      </c>
      <c r="F9" s="24">
        <v>42470</v>
      </c>
      <c r="G9" s="24">
        <v>42492</v>
      </c>
      <c r="H9" s="116" t="s">
        <v>171</v>
      </c>
      <c r="I9" s="64">
        <v>440</v>
      </c>
    </row>
    <row r="10" spans="2:9" s="25" customFormat="1" ht="47.25" x14ac:dyDescent="0.25">
      <c r="B10" s="126" t="s">
        <v>168</v>
      </c>
      <c r="C10" s="23" t="s">
        <v>155</v>
      </c>
      <c r="D10" s="23" t="s">
        <v>156</v>
      </c>
      <c r="E10" s="117" t="s">
        <v>173</v>
      </c>
      <c r="F10" s="24">
        <v>42470</v>
      </c>
      <c r="G10" s="24">
        <v>42492</v>
      </c>
      <c r="H10" s="116" t="s">
        <v>174</v>
      </c>
      <c r="I10" s="64">
        <v>520</v>
      </c>
    </row>
    <row r="11" spans="2:9" s="25" customFormat="1" ht="31.5" x14ac:dyDescent="0.25">
      <c r="B11" s="126" t="s">
        <v>169</v>
      </c>
      <c r="C11" s="23" t="s">
        <v>155</v>
      </c>
      <c r="D11" s="23" t="s">
        <v>156</v>
      </c>
      <c r="E11" s="117" t="s">
        <v>175</v>
      </c>
      <c r="F11" s="24">
        <v>42471</v>
      </c>
      <c r="G11" s="24">
        <v>42492</v>
      </c>
      <c r="H11" s="116" t="s">
        <v>176</v>
      </c>
      <c r="I11" s="64">
        <v>660</v>
      </c>
    </row>
    <row r="12" spans="2:9" s="25" customFormat="1" ht="31.5" x14ac:dyDescent="0.25">
      <c r="B12" s="126" t="s">
        <v>172</v>
      </c>
      <c r="C12" s="23" t="s">
        <v>155</v>
      </c>
      <c r="D12" s="23" t="s">
        <v>156</v>
      </c>
      <c r="E12" s="117" t="s">
        <v>166</v>
      </c>
      <c r="F12" s="24">
        <v>42471</v>
      </c>
      <c r="G12" s="24">
        <v>42492</v>
      </c>
      <c r="H12" s="116" t="s">
        <v>167</v>
      </c>
      <c r="I12" s="64">
        <v>528</v>
      </c>
    </row>
    <row r="13" spans="2:9" s="25" customFormat="1" ht="47.25" x14ac:dyDescent="0.25">
      <c r="B13" s="126" t="s">
        <v>177</v>
      </c>
      <c r="C13" s="23" t="s">
        <v>155</v>
      </c>
      <c r="D13" s="23" t="s">
        <v>156</v>
      </c>
      <c r="E13" s="117" t="s">
        <v>178</v>
      </c>
      <c r="F13" s="24">
        <v>42473</v>
      </c>
      <c r="G13" s="24">
        <v>42494</v>
      </c>
      <c r="H13" s="116" t="s">
        <v>179</v>
      </c>
      <c r="I13" s="64">
        <v>6.78</v>
      </c>
    </row>
    <row r="14" spans="2:9" s="25" customFormat="1" ht="78.75" x14ac:dyDescent="0.25">
      <c r="B14" s="126" t="s">
        <v>180</v>
      </c>
      <c r="C14" s="23" t="s">
        <v>181</v>
      </c>
      <c r="D14" s="23" t="s">
        <v>156</v>
      </c>
      <c r="E14" s="117" t="s">
        <v>182</v>
      </c>
      <c r="F14" s="24">
        <v>42474</v>
      </c>
      <c r="G14" s="24">
        <v>42475</v>
      </c>
      <c r="H14" s="116" t="s">
        <v>183</v>
      </c>
      <c r="I14" s="64">
        <v>2968.36</v>
      </c>
    </row>
    <row r="15" spans="2:9" s="25" customFormat="1" ht="78.75" x14ac:dyDescent="0.25">
      <c r="B15" s="126" t="s">
        <v>184</v>
      </c>
      <c r="C15" s="23" t="s">
        <v>155</v>
      </c>
      <c r="D15" s="23" t="s">
        <v>156</v>
      </c>
      <c r="E15" s="117" t="s">
        <v>185</v>
      </c>
      <c r="F15" s="24">
        <v>42475</v>
      </c>
      <c r="G15" s="24">
        <v>42496</v>
      </c>
      <c r="H15" s="116" t="s">
        <v>330</v>
      </c>
      <c r="I15" s="64">
        <v>436</v>
      </c>
    </row>
    <row r="16" spans="2:9" s="25" customFormat="1" ht="47.25" x14ac:dyDescent="0.25">
      <c r="B16" s="126" t="s">
        <v>186</v>
      </c>
      <c r="C16" s="23" t="s">
        <v>155</v>
      </c>
      <c r="D16" s="23" t="s">
        <v>156</v>
      </c>
      <c r="E16" s="117" t="s">
        <v>187</v>
      </c>
      <c r="F16" s="24">
        <v>42475</v>
      </c>
      <c r="G16" s="24">
        <v>42496</v>
      </c>
      <c r="H16" s="116" t="s">
        <v>188</v>
      </c>
      <c r="I16" s="64">
        <v>481</v>
      </c>
    </row>
    <row r="17" spans="2:9" s="25" customFormat="1" ht="63" x14ac:dyDescent="0.25">
      <c r="B17" s="126" t="s">
        <v>190</v>
      </c>
      <c r="C17" s="23" t="s">
        <v>155</v>
      </c>
      <c r="D17" s="23" t="s">
        <v>156</v>
      </c>
      <c r="E17" s="117" t="s">
        <v>191</v>
      </c>
      <c r="F17" s="24">
        <v>42475</v>
      </c>
      <c r="G17" s="24">
        <v>42496</v>
      </c>
      <c r="H17" s="116" t="s">
        <v>192</v>
      </c>
      <c r="I17" s="64">
        <v>52.31</v>
      </c>
    </row>
    <row r="18" spans="2:9" s="25" customFormat="1" ht="47.25" x14ac:dyDescent="0.25">
      <c r="B18" s="126" t="s">
        <v>189</v>
      </c>
      <c r="C18" s="23" t="s">
        <v>155</v>
      </c>
      <c r="D18" s="23" t="s">
        <v>156</v>
      </c>
      <c r="E18" s="117" t="s">
        <v>193</v>
      </c>
      <c r="F18" s="24">
        <v>42479</v>
      </c>
      <c r="G18" s="24">
        <v>42500</v>
      </c>
      <c r="H18" s="116" t="s">
        <v>194</v>
      </c>
      <c r="I18" s="64">
        <v>140</v>
      </c>
    </row>
    <row r="19" spans="2:9" s="25" customFormat="1" ht="126" x14ac:dyDescent="0.25">
      <c r="B19" s="126" t="s">
        <v>195</v>
      </c>
      <c r="C19" s="23" t="s">
        <v>155</v>
      </c>
      <c r="D19" s="23" t="s">
        <v>156</v>
      </c>
      <c r="E19" s="117" t="s">
        <v>196</v>
      </c>
      <c r="F19" s="24">
        <v>42479</v>
      </c>
      <c r="G19" s="24">
        <v>42500</v>
      </c>
      <c r="H19" s="116" t="s">
        <v>197</v>
      </c>
      <c r="I19" s="64">
        <v>420</v>
      </c>
    </row>
    <row r="20" spans="2:9" s="25" customFormat="1" ht="47.25" x14ac:dyDescent="0.25">
      <c r="B20" s="126" t="s">
        <v>198</v>
      </c>
      <c r="C20" s="23" t="s">
        <v>155</v>
      </c>
      <c r="D20" s="23" t="s">
        <v>156</v>
      </c>
      <c r="E20" s="117" t="s">
        <v>199</v>
      </c>
      <c r="F20" s="24">
        <v>42481</v>
      </c>
      <c r="G20" s="24">
        <v>42502</v>
      </c>
      <c r="H20" s="116" t="s">
        <v>200</v>
      </c>
      <c r="I20" s="64">
        <v>329</v>
      </c>
    </row>
    <row r="21" spans="2:9" s="25" customFormat="1" ht="47.25" x14ac:dyDescent="0.25">
      <c r="B21" s="126" t="s">
        <v>201</v>
      </c>
      <c r="C21" s="23" t="s">
        <v>155</v>
      </c>
      <c r="D21" s="23" t="s">
        <v>156</v>
      </c>
      <c r="E21" s="117" t="s">
        <v>202</v>
      </c>
      <c r="F21" s="24">
        <v>42481</v>
      </c>
      <c r="G21" s="24">
        <v>42502</v>
      </c>
      <c r="H21" s="116" t="s">
        <v>203</v>
      </c>
      <c r="I21" s="64">
        <v>785</v>
      </c>
    </row>
    <row r="22" spans="2:9" s="25" customFormat="1" ht="47.25" x14ac:dyDescent="0.25">
      <c r="B22" s="126" t="s">
        <v>204</v>
      </c>
      <c r="C22" s="23" t="s">
        <v>155</v>
      </c>
      <c r="D22" s="23" t="s">
        <v>156</v>
      </c>
      <c r="E22" s="117" t="s">
        <v>205</v>
      </c>
      <c r="F22" s="24">
        <v>42481</v>
      </c>
      <c r="G22" s="24">
        <v>42502</v>
      </c>
      <c r="H22" s="116" t="s">
        <v>206</v>
      </c>
      <c r="I22" s="64">
        <v>168</v>
      </c>
    </row>
    <row r="23" spans="2:9" s="25" customFormat="1" ht="31.5" x14ac:dyDescent="0.25">
      <c r="B23" s="126" t="s">
        <v>207</v>
      </c>
      <c r="C23" s="23" t="s">
        <v>155</v>
      </c>
      <c r="D23" s="23" t="s">
        <v>156</v>
      </c>
      <c r="E23" s="117" t="s">
        <v>208</v>
      </c>
      <c r="F23" s="24">
        <v>42485</v>
      </c>
      <c r="G23" s="24">
        <v>42506</v>
      </c>
      <c r="H23" s="116" t="s">
        <v>209</v>
      </c>
      <c r="I23" s="64">
        <v>230</v>
      </c>
    </row>
    <row r="24" spans="2:9" s="25" customFormat="1" ht="31.5" x14ac:dyDescent="0.25">
      <c r="B24" s="126" t="s">
        <v>210</v>
      </c>
      <c r="C24" s="23" t="s">
        <v>155</v>
      </c>
      <c r="D24" s="23" t="s">
        <v>156</v>
      </c>
      <c r="E24" s="117" t="s">
        <v>211</v>
      </c>
      <c r="F24" s="24">
        <v>42486</v>
      </c>
      <c r="G24" s="24">
        <v>42507</v>
      </c>
      <c r="H24" s="116" t="s">
        <v>212</v>
      </c>
      <c r="I24" s="64">
        <v>255</v>
      </c>
    </row>
    <row r="25" spans="2:9" s="25" customFormat="1" ht="47.25" x14ac:dyDescent="0.25">
      <c r="B25" s="126" t="s">
        <v>213</v>
      </c>
      <c r="C25" s="23" t="s">
        <v>155</v>
      </c>
      <c r="D25" s="23" t="s">
        <v>156</v>
      </c>
      <c r="E25" s="117" t="s">
        <v>214</v>
      </c>
      <c r="F25" s="24">
        <v>42487</v>
      </c>
      <c r="G25" s="24">
        <v>42508</v>
      </c>
      <c r="H25" s="116" t="s">
        <v>215</v>
      </c>
      <c r="I25" s="64">
        <v>18.39</v>
      </c>
    </row>
    <row r="26" spans="2:9" s="25" customFormat="1" ht="94.5" x14ac:dyDescent="0.25">
      <c r="B26" s="126" t="s">
        <v>216</v>
      </c>
      <c r="C26" s="23" t="s">
        <v>155</v>
      </c>
      <c r="D26" s="23" t="s">
        <v>156</v>
      </c>
      <c r="E26" s="117" t="s">
        <v>217</v>
      </c>
      <c r="F26" s="24">
        <v>42488</v>
      </c>
      <c r="G26" s="24">
        <v>42509</v>
      </c>
      <c r="H26" s="116" t="s">
        <v>218</v>
      </c>
      <c r="I26" s="64">
        <v>293.56</v>
      </c>
    </row>
    <row r="27" spans="2:9" s="25" customFormat="1" ht="63" x14ac:dyDescent="0.25">
      <c r="B27" s="126" t="s">
        <v>219</v>
      </c>
      <c r="C27" s="23" t="s">
        <v>155</v>
      </c>
      <c r="D27" s="23" t="s">
        <v>221</v>
      </c>
      <c r="E27" s="117" t="s">
        <v>220</v>
      </c>
      <c r="F27" s="24">
        <v>42490</v>
      </c>
      <c r="G27" s="24">
        <v>42500</v>
      </c>
      <c r="H27" s="116" t="s">
        <v>222</v>
      </c>
      <c r="I27" s="64">
        <v>-35</v>
      </c>
    </row>
    <row r="28" spans="2:9" s="25" customFormat="1" ht="31.5" x14ac:dyDescent="0.25">
      <c r="B28" s="126" t="s">
        <v>242</v>
      </c>
      <c r="C28" s="23" t="s">
        <v>155</v>
      </c>
      <c r="D28" s="23" t="s">
        <v>156</v>
      </c>
      <c r="E28" s="117" t="s">
        <v>223</v>
      </c>
      <c r="F28" s="24">
        <v>42492</v>
      </c>
      <c r="G28" s="24">
        <v>42513</v>
      </c>
      <c r="H28" s="116" t="s">
        <v>224</v>
      </c>
      <c r="I28" s="64">
        <v>3.39</v>
      </c>
    </row>
    <row r="29" spans="2:9" s="25" customFormat="1" ht="47.25" x14ac:dyDescent="0.25">
      <c r="B29" s="126" t="s">
        <v>243</v>
      </c>
      <c r="C29" s="23" t="s">
        <v>155</v>
      </c>
      <c r="D29" s="23" t="s">
        <v>156</v>
      </c>
      <c r="E29" s="117" t="s">
        <v>225</v>
      </c>
      <c r="F29" s="24">
        <v>42493</v>
      </c>
      <c r="G29" s="24">
        <v>42514</v>
      </c>
      <c r="H29" s="116" t="s">
        <v>226</v>
      </c>
      <c r="I29" s="64">
        <v>3.79</v>
      </c>
    </row>
    <row r="30" spans="2:9" s="25" customFormat="1" ht="47.25" x14ac:dyDescent="0.25">
      <c r="B30" s="126" t="s">
        <v>244</v>
      </c>
      <c r="C30" s="23" t="s">
        <v>155</v>
      </c>
      <c r="D30" s="23" t="s">
        <v>156</v>
      </c>
      <c r="E30" s="117" t="s">
        <v>230</v>
      </c>
      <c r="F30" s="24">
        <v>42495</v>
      </c>
      <c r="G30" s="24">
        <v>42516</v>
      </c>
      <c r="H30" s="116" t="s">
        <v>231</v>
      </c>
      <c r="I30" s="64">
        <v>3.39</v>
      </c>
    </row>
    <row r="31" spans="2:9" s="25" customFormat="1" ht="78.75" x14ac:dyDescent="0.25">
      <c r="B31" s="126" t="s">
        <v>245</v>
      </c>
      <c r="C31" s="23" t="s">
        <v>155</v>
      </c>
      <c r="D31" s="23" t="s">
        <v>156</v>
      </c>
      <c r="E31" s="117" t="s">
        <v>232</v>
      </c>
      <c r="F31" s="24">
        <v>42499</v>
      </c>
      <c r="G31" s="24">
        <v>42531</v>
      </c>
      <c r="H31" s="116" t="s">
        <v>233</v>
      </c>
      <c r="I31" s="64">
        <v>4524</v>
      </c>
    </row>
    <row r="32" spans="2:9" s="25" customFormat="1" ht="63" x14ac:dyDescent="0.25">
      <c r="B32" s="126" t="s">
        <v>246</v>
      </c>
      <c r="C32" s="23" t="s">
        <v>155</v>
      </c>
      <c r="D32" s="23" t="s">
        <v>221</v>
      </c>
      <c r="E32" s="117" t="s">
        <v>234</v>
      </c>
      <c r="F32" s="24">
        <v>42501</v>
      </c>
      <c r="G32" s="24">
        <v>42531</v>
      </c>
      <c r="H32" s="116" t="s">
        <v>235</v>
      </c>
      <c r="I32" s="64">
        <v>-522</v>
      </c>
    </row>
    <row r="33" spans="2:9" s="25" customFormat="1" ht="63" x14ac:dyDescent="0.25">
      <c r="B33" s="126" t="s">
        <v>247</v>
      </c>
      <c r="C33" s="23" t="s">
        <v>155</v>
      </c>
      <c r="D33" s="23" t="s">
        <v>221</v>
      </c>
      <c r="E33" s="117" t="s">
        <v>241</v>
      </c>
      <c r="F33" s="24">
        <v>42513</v>
      </c>
      <c r="G33" s="24">
        <v>42531</v>
      </c>
      <c r="H33" s="116" t="s">
        <v>235</v>
      </c>
      <c r="I33" s="64">
        <v>-60</v>
      </c>
    </row>
    <row r="34" spans="2:9" s="25" customFormat="1" x14ac:dyDescent="0.25">
      <c r="B34" s="126" t="s">
        <v>248</v>
      </c>
      <c r="C34" s="23" t="s">
        <v>251</v>
      </c>
      <c r="D34" s="23" t="s">
        <v>252</v>
      </c>
      <c r="E34" s="117" t="s">
        <v>253</v>
      </c>
      <c r="F34" s="24">
        <v>42474</v>
      </c>
      <c r="G34" s="24">
        <v>42485</v>
      </c>
      <c r="H34" s="116" t="s">
        <v>273</v>
      </c>
      <c r="I34" s="64">
        <v>190</v>
      </c>
    </row>
    <row r="35" spans="2:9" s="25" customFormat="1" x14ac:dyDescent="0.25">
      <c r="B35" s="126" t="s">
        <v>249</v>
      </c>
      <c r="C35" s="23" t="s">
        <v>255</v>
      </c>
      <c r="D35" s="23" t="s">
        <v>252</v>
      </c>
      <c r="E35" s="127" t="s">
        <v>257</v>
      </c>
      <c r="F35" s="24">
        <v>42468</v>
      </c>
      <c r="G35" s="24">
        <v>42485</v>
      </c>
      <c r="H35" s="116" t="s">
        <v>273</v>
      </c>
      <c r="I35" s="64">
        <v>190</v>
      </c>
    </row>
    <row r="36" spans="2:9" s="25" customFormat="1" x14ac:dyDescent="0.25">
      <c r="B36" s="126" t="s">
        <v>250</v>
      </c>
      <c r="C36" s="23" t="s">
        <v>259</v>
      </c>
      <c r="D36" s="23" t="s">
        <v>256</v>
      </c>
      <c r="E36" s="117" t="s">
        <v>260</v>
      </c>
      <c r="F36" s="24">
        <v>42503</v>
      </c>
      <c r="G36" s="24">
        <v>42508</v>
      </c>
      <c r="H36" s="116" t="s">
        <v>5</v>
      </c>
      <c r="I36" s="64">
        <v>18.829999999999998</v>
      </c>
    </row>
    <row r="37" spans="2:9" s="25" customFormat="1" ht="31.5" x14ac:dyDescent="0.25">
      <c r="B37" s="126" t="s">
        <v>254</v>
      </c>
      <c r="C37" s="23" t="s">
        <v>262</v>
      </c>
      <c r="D37" s="23" t="s">
        <v>256</v>
      </c>
      <c r="E37" s="117" t="s">
        <v>263</v>
      </c>
      <c r="F37" s="24">
        <v>42503</v>
      </c>
      <c r="G37" s="24">
        <v>42508</v>
      </c>
      <c r="H37" s="116" t="s">
        <v>274</v>
      </c>
      <c r="I37" s="64">
        <v>202.15</v>
      </c>
    </row>
    <row r="38" spans="2:9" s="25" customFormat="1" ht="31.5" x14ac:dyDescent="0.25">
      <c r="B38" s="126" t="s">
        <v>258</v>
      </c>
      <c r="C38" s="23" t="s">
        <v>265</v>
      </c>
      <c r="D38" s="23" t="s">
        <v>256</v>
      </c>
      <c r="E38" s="117" t="s">
        <v>266</v>
      </c>
      <c r="F38" s="24">
        <v>42503</v>
      </c>
      <c r="G38" s="24">
        <v>42508</v>
      </c>
      <c r="H38" s="116" t="s">
        <v>274</v>
      </c>
      <c r="I38" s="64">
        <v>197.97</v>
      </c>
    </row>
    <row r="39" spans="2:9" s="25" customFormat="1" ht="31.5" x14ac:dyDescent="0.25">
      <c r="B39" s="126" t="s">
        <v>261</v>
      </c>
      <c r="C39" s="23" t="s">
        <v>268</v>
      </c>
      <c r="D39" s="23" t="s">
        <v>256</v>
      </c>
      <c r="E39" s="117" t="s">
        <v>269</v>
      </c>
      <c r="F39" s="24">
        <v>42503</v>
      </c>
      <c r="G39" s="24">
        <v>42508</v>
      </c>
      <c r="H39" s="116" t="s">
        <v>274</v>
      </c>
      <c r="I39" s="64">
        <v>158.97999999999999</v>
      </c>
    </row>
    <row r="40" spans="2:9" s="25" customFormat="1" x14ac:dyDescent="0.25">
      <c r="B40" s="126" t="s">
        <v>264</v>
      </c>
      <c r="C40" s="23" t="s">
        <v>271</v>
      </c>
      <c r="D40" s="23" t="s">
        <v>256</v>
      </c>
      <c r="E40" s="117" t="s">
        <v>275</v>
      </c>
      <c r="F40" s="24">
        <v>42502</v>
      </c>
      <c r="G40" s="24">
        <v>42508</v>
      </c>
      <c r="H40" s="116" t="s">
        <v>273</v>
      </c>
      <c r="I40" s="64">
        <v>140</v>
      </c>
    </row>
    <row r="41" spans="2:9" s="25" customFormat="1" x14ac:dyDescent="0.25">
      <c r="B41" s="126" t="s">
        <v>267</v>
      </c>
      <c r="C41" s="23" t="s">
        <v>276</v>
      </c>
      <c r="D41" s="23" t="s">
        <v>256</v>
      </c>
      <c r="E41" s="117" t="s">
        <v>277</v>
      </c>
      <c r="F41" s="24">
        <v>42503</v>
      </c>
      <c r="G41" s="24">
        <v>42508</v>
      </c>
      <c r="H41" s="116" t="s">
        <v>273</v>
      </c>
      <c r="I41" s="64">
        <v>190</v>
      </c>
    </row>
    <row r="42" spans="2:9" s="25" customFormat="1" x14ac:dyDescent="0.25">
      <c r="B42" s="126" t="s">
        <v>270</v>
      </c>
      <c r="C42" s="23" t="s">
        <v>278</v>
      </c>
      <c r="D42" s="23" t="s">
        <v>256</v>
      </c>
      <c r="E42" s="117" t="s">
        <v>279</v>
      </c>
      <c r="F42" s="24">
        <v>42503</v>
      </c>
      <c r="G42" s="24">
        <v>42508</v>
      </c>
      <c r="H42" s="116" t="s">
        <v>273</v>
      </c>
      <c r="I42" s="64">
        <v>190</v>
      </c>
    </row>
    <row r="43" spans="2:9" s="25" customFormat="1" x14ac:dyDescent="0.25">
      <c r="B43" s="126" t="s">
        <v>280</v>
      </c>
      <c r="C43" s="23" t="s">
        <v>283</v>
      </c>
      <c r="D43" s="23" t="s">
        <v>256</v>
      </c>
      <c r="E43" s="117" t="s">
        <v>284</v>
      </c>
      <c r="F43" s="24">
        <v>42503</v>
      </c>
      <c r="G43" s="24">
        <v>42508</v>
      </c>
      <c r="H43" s="116" t="s">
        <v>273</v>
      </c>
      <c r="I43" s="64">
        <v>190</v>
      </c>
    </row>
    <row r="44" spans="2:9" s="25" customFormat="1" ht="31.5" x14ac:dyDescent="0.25">
      <c r="B44" s="126" t="s">
        <v>281</v>
      </c>
      <c r="C44" s="23" t="s">
        <v>285</v>
      </c>
      <c r="D44" s="23" t="s">
        <v>256</v>
      </c>
      <c r="E44" s="117" t="s">
        <v>286</v>
      </c>
      <c r="F44" s="24">
        <v>42503</v>
      </c>
      <c r="G44" s="24">
        <v>42508</v>
      </c>
      <c r="H44" s="116" t="s">
        <v>274</v>
      </c>
      <c r="I44" s="64">
        <v>199.18</v>
      </c>
    </row>
    <row r="45" spans="2:9" s="25" customFormat="1" x14ac:dyDescent="0.25">
      <c r="B45" s="126" t="s">
        <v>282</v>
      </c>
      <c r="C45" s="23" t="s">
        <v>288</v>
      </c>
      <c r="D45" s="23" t="s">
        <v>256</v>
      </c>
      <c r="E45" s="117" t="s">
        <v>289</v>
      </c>
      <c r="F45" s="24">
        <v>42503</v>
      </c>
      <c r="G45" s="24">
        <v>42508</v>
      </c>
      <c r="H45" s="116" t="s">
        <v>5</v>
      </c>
      <c r="I45" s="64">
        <v>13.66</v>
      </c>
    </row>
    <row r="46" spans="2:9" s="25" customFormat="1" x14ac:dyDescent="0.25">
      <c r="B46" s="126" t="s">
        <v>287</v>
      </c>
      <c r="C46" s="23" t="s">
        <v>291</v>
      </c>
      <c r="D46" s="23" t="s">
        <v>256</v>
      </c>
      <c r="E46" s="117" t="s">
        <v>292</v>
      </c>
      <c r="F46" s="24">
        <v>42503</v>
      </c>
      <c r="G46" s="24">
        <v>42508</v>
      </c>
      <c r="H46" s="116" t="s">
        <v>273</v>
      </c>
      <c r="I46" s="64">
        <v>190</v>
      </c>
    </row>
    <row r="47" spans="2:9" s="25" customFormat="1" x14ac:dyDescent="0.25">
      <c r="B47" s="126" t="s">
        <v>290</v>
      </c>
      <c r="C47" s="23" t="s">
        <v>294</v>
      </c>
      <c r="D47" s="23" t="s">
        <v>256</v>
      </c>
      <c r="E47" s="117" t="s">
        <v>295</v>
      </c>
      <c r="F47" s="24">
        <v>42503</v>
      </c>
      <c r="G47" s="24">
        <v>42508</v>
      </c>
      <c r="H47" s="116" t="s">
        <v>273</v>
      </c>
      <c r="I47" s="64">
        <v>190</v>
      </c>
    </row>
    <row r="48" spans="2:9" s="25" customFormat="1" ht="31.5" x14ac:dyDescent="0.25">
      <c r="B48" s="126" t="s">
        <v>293</v>
      </c>
      <c r="C48" s="116" t="s">
        <v>297</v>
      </c>
      <c r="D48" s="23" t="s">
        <v>256</v>
      </c>
      <c r="E48" s="117" t="s">
        <v>298</v>
      </c>
      <c r="F48" s="24">
        <v>42507</v>
      </c>
      <c r="G48" s="24">
        <v>42513</v>
      </c>
      <c r="H48" s="116" t="s">
        <v>5</v>
      </c>
      <c r="I48" s="64">
        <v>24.71</v>
      </c>
    </row>
    <row r="49" spans="2:9" s="25" customFormat="1" x14ac:dyDescent="0.25">
      <c r="B49" s="126" t="s">
        <v>296</v>
      </c>
      <c r="C49" s="23" t="s">
        <v>300</v>
      </c>
      <c r="D49" s="23" t="s">
        <v>256</v>
      </c>
      <c r="E49" s="117" t="s">
        <v>301</v>
      </c>
      <c r="F49" s="24">
        <v>42506</v>
      </c>
      <c r="G49" s="24">
        <v>42513</v>
      </c>
      <c r="H49" s="116" t="s">
        <v>5</v>
      </c>
      <c r="I49" s="64">
        <v>40.97</v>
      </c>
    </row>
    <row r="50" spans="2:9" s="25" customFormat="1" x14ac:dyDescent="0.25">
      <c r="B50" s="126" t="s">
        <v>299</v>
      </c>
      <c r="C50" s="23" t="s">
        <v>303</v>
      </c>
      <c r="D50" s="23" t="s">
        <v>256</v>
      </c>
      <c r="E50" s="117" t="s">
        <v>304</v>
      </c>
      <c r="F50" s="24">
        <v>42507</v>
      </c>
      <c r="G50" s="24">
        <v>42513</v>
      </c>
      <c r="H50" s="116" t="s">
        <v>5</v>
      </c>
      <c r="I50" s="64">
        <v>41.57</v>
      </c>
    </row>
    <row r="51" spans="2:9" s="25" customFormat="1" x14ac:dyDescent="0.25">
      <c r="B51" s="126" t="s">
        <v>302</v>
      </c>
      <c r="C51" s="23" t="s">
        <v>306</v>
      </c>
      <c r="D51" s="23" t="s">
        <v>256</v>
      </c>
      <c r="E51" s="117" t="s">
        <v>307</v>
      </c>
      <c r="F51" s="24">
        <v>42506</v>
      </c>
      <c r="G51" s="24">
        <v>42513</v>
      </c>
      <c r="H51" s="116" t="s">
        <v>5</v>
      </c>
      <c r="I51" s="64">
        <v>35.85</v>
      </c>
    </row>
    <row r="52" spans="2:9" s="25" customFormat="1" x14ac:dyDescent="0.25">
      <c r="B52" s="126" t="s">
        <v>305</v>
      </c>
      <c r="C52" s="23" t="s">
        <v>309</v>
      </c>
      <c r="D52" s="23" t="s">
        <v>256</v>
      </c>
      <c r="E52" s="117" t="s">
        <v>310</v>
      </c>
      <c r="F52" s="24">
        <v>42507</v>
      </c>
      <c r="G52" s="24">
        <v>42513</v>
      </c>
      <c r="H52" s="116" t="s">
        <v>5</v>
      </c>
      <c r="I52" s="64">
        <v>24.3</v>
      </c>
    </row>
    <row r="53" spans="2:9" s="25" customFormat="1" x14ac:dyDescent="0.25">
      <c r="B53" s="126" t="s">
        <v>308</v>
      </c>
      <c r="C53" s="23" t="s">
        <v>312</v>
      </c>
      <c r="D53" s="23" t="s">
        <v>256</v>
      </c>
      <c r="E53" s="117" t="s">
        <v>313</v>
      </c>
      <c r="F53" s="24">
        <v>42506</v>
      </c>
      <c r="G53" s="24">
        <v>42513</v>
      </c>
      <c r="H53" s="116" t="s">
        <v>5</v>
      </c>
      <c r="I53" s="64">
        <v>17.55</v>
      </c>
    </row>
    <row r="54" spans="2:9" s="25" customFormat="1" x14ac:dyDescent="0.25">
      <c r="B54" s="126" t="s">
        <v>311</v>
      </c>
      <c r="C54" s="23" t="s">
        <v>315</v>
      </c>
      <c r="D54" s="23" t="s">
        <v>256</v>
      </c>
      <c r="E54" s="117" t="s">
        <v>316</v>
      </c>
      <c r="F54" s="24">
        <v>42507</v>
      </c>
      <c r="G54" s="24">
        <v>42513</v>
      </c>
      <c r="H54" s="116" t="s">
        <v>5</v>
      </c>
      <c r="I54" s="64">
        <v>22.28</v>
      </c>
    </row>
    <row r="55" spans="2:9" s="25" customFormat="1" x14ac:dyDescent="0.25">
      <c r="B55" s="126" t="s">
        <v>314</v>
      </c>
      <c r="C55" s="23" t="s">
        <v>318</v>
      </c>
      <c r="D55" s="23" t="s">
        <v>256</v>
      </c>
      <c r="E55" s="117" t="s">
        <v>319</v>
      </c>
      <c r="F55" s="24">
        <v>42507</v>
      </c>
      <c r="G55" s="24">
        <v>42513</v>
      </c>
      <c r="H55" s="116" t="s">
        <v>5</v>
      </c>
      <c r="I55" s="64">
        <v>11.21</v>
      </c>
    </row>
    <row r="56" spans="2:9" s="25" customFormat="1" x14ac:dyDescent="0.25">
      <c r="B56" s="126" t="s">
        <v>317</v>
      </c>
      <c r="C56" s="23" t="s">
        <v>321</v>
      </c>
      <c r="D56" s="23" t="s">
        <v>256</v>
      </c>
      <c r="E56" s="117" t="s">
        <v>322</v>
      </c>
      <c r="F56" s="24">
        <v>42513</v>
      </c>
      <c r="G56" s="24">
        <v>42522</v>
      </c>
      <c r="H56" s="116" t="s">
        <v>5</v>
      </c>
      <c r="I56" s="64">
        <v>21.6</v>
      </c>
    </row>
    <row r="57" spans="2:9" s="25" customFormat="1" x14ac:dyDescent="0.25">
      <c r="B57" s="126" t="s">
        <v>320</v>
      </c>
      <c r="C57" s="23" t="s">
        <v>324</v>
      </c>
      <c r="D57" s="23" t="s">
        <v>256</v>
      </c>
      <c r="E57" s="117" t="s">
        <v>325</v>
      </c>
      <c r="F57" s="24">
        <v>42509</v>
      </c>
      <c r="G57" s="24">
        <v>42522</v>
      </c>
      <c r="H57" s="116" t="s">
        <v>5</v>
      </c>
      <c r="I57" s="64">
        <v>44.55</v>
      </c>
    </row>
    <row r="58" spans="2:9" s="25" customFormat="1" ht="31.5" x14ac:dyDescent="0.25">
      <c r="B58" s="126" t="s">
        <v>323</v>
      </c>
      <c r="C58" s="116" t="s">
        <v>327</v>
      </c>
      <c r="D58" s="23" t="s">
        <v>256</v>
      </c>
      <c r="E58" s="117" t="s">
        <v>328</v>
      </c>
      <c r="F58" s="24">
        <v>42509</v>
      </c>
      <c r="G58" s="24">
        <v>42530</v>
      </c>
      <c r="H58" s="116" t="s">
        <v>5</v>
      </c>
      <c r="I58" s="64">
        <v>45.62</v>
      </c>
    </row>
    <row r="59" spans="2:9" s="25" customFormat="1" ht="63" x14ac:dyDescent="0.25">
      <c r="B59" s="126" t="s">
        <v>326</v>
      </c>
      <c r="C59" s="116" t="s">
        <v>333</v>
      </c>
      <c r="D59" s="23" t="s">
        <v>340</v>
      </c>
      <c r="E59" s="117" t="s">
        <v>341</v>
      </c>
      <c r="F59" s="24">
        <v>42478</v>
      </c>
      <c r="G59" s="24">
        <v>42490</v>
      </c>
      <c r="H59" s="116" t="s">
        <v>334</v>
      </c>
      <c r="I59" s="64">
        <v>259.33999999999997</v>
      </c>
    </row>
    <row r="60" spans="2:9" s="25" customFormat="1" x14ac:dyDescent="0.25">
      <c r="B60" s="126" t="s">
        <v>347</v>
      </c>
      <c r="C60" s="116" t="s">
        <v>348</v>
      </c>
      <c r="D60" s="23" t="s">
        <v>256</v>
      </c>
      <c r="E60" s="117" t="s">
        <v>349</v>
      </c>
      <c r="F60" s="24">
        <v>42528</v>
      </c>
      <c r="G60" s="24">
        <v>42549</v>
      </c>
      <c r="H60" s="116" t="s">
        <v>5</v>
      </c>
      <c r="I60" s="64">
        <v>35.159999999999997</v>
      </c>
    </row>
    <row r="61" spans="2:9" s="25" customFormat="1" ht="31.5" x14ac:dyDescent="0.25">
      <c r="B61" s="126" t="s">
        <v>331</v>
      </c>
      <c r="C61" s="116" t="s">
        <v>236</v>
      </c>
      <c r="D61" s="23" t="s">
        <v>156</v>
      </c>
      <c r="E61" s="117">
        <v>1400002135</v>
      </c>
      <c r="F61" s="24">
        <v>42507</v>
      </c>
      <c r="G61" s="24">
        <v>42521</v>
      </c>
      <c r="H61" s="116" t="s">
        <v>237</v>
      </c>
      <c r="I61" s="64">
        <v>103.39</v>
      </c>
    </row>
    <row r="62" spans="2:9" s="25" customFormat="1" ht="47.25" x14ac:dyDescent="0.25">
      <c r="B62" s="126" t="s">
        <v>332</v>
      </c>
      <c r="C62" s="116" t="s">
        <v>236</v>
      </c>
      <c r="D62" s="23" t="s">
        <v>156</v>
      </c>
      <c r="E62" s="117">
        <v>1400002245</v>
      </c>
      <c r="F62" s="24">
        <v>42513</v>
      </c>
      <c r="G62" s="24">
        <v>42522</v>
      </c>
      <c r="H62" s="116" t="s">
        <v>272</v>
      </c>
      <c r="I62" s="64">
        <v>134.9</v>
      </c>
    </row>
    <row r="63" spans="2:9" s="25" customFormat="1" ht="63" x14ac:dyDescent="0.25">
      <c r="B63" s="126" t="s">
        <v>342</v>
      </c>
      <c r="C63" s="116" t="s">
        <v>236</v>
      </c>
      <c r="D63" s="23" t="s">
        <v>156</v>
      </c>
      <c r="E63" s="117">
        <v>1400002309</v>
      </c>
      <c r="F63" s="24">
        <v>42522</v>
      </c>
      <c r="G63" s="24">
        <v>42550</v>
      </c>
      <c r="H63" s="116" t="s">
        <v>344</v>
      </c>
      <c r="I63" s="64">
        <v>250.6</v>
      </c>
    </row>
    <row r="64" spans="2:9" s="25" customFormat="1" ht="78.75" x14ac:dyDescent="0.25">
      <c r="B64" s="126" t="s">
        <v>343</v>
      </c>
      <c r="C64" s="116" t="s">
        <v>345</v>
      </c>
      <c r="D64" s="23" t="s">
        <v>156</v>
      </c>
      <c r="E64" s="117">
        <v>10147655</v>
      </c>
      <c r="F64" s="24">
        <v>42538</v>
      </c>
      <c r="G64" s="24">
        <v>42552</v>
      </c>
      <c r="H64" s="116" t="s">
        <v>346</v>
      </c>
      <c r="I64" s="64">
        <v>710.62</v>
      </c>
    </row>
    <row r="65" spans="1:9" x14ac:dyDescent="0.25">
      <c r="A65" s="1"/>
      <c r="B65" s="166" t="s">
        <v>350</v>
      </c>
      <c r="C65" s="167"/>
      <c r="D65" s="167"/>
      <c r="E65" s="167"/>
      <c r="F65" s="167"/>
      <c r="G65" s="167"/>
      <c r="H65" s="168"/>
      <c r="I65" s="76">
        <f>SUM(I6:I64)</f>
        <v>18251.949999999986</v>
      </c>
    </row>
    <row r="66" spans="1:9" s="25" customFormat="1" x14ac:dyDescent="0.25">
      <c r="B66" s="23"/>
      <c r="C66" s="23"/>
      <c r="D66" s="23"/>
      <c r="E66" s="23"/>
      <c r="F66" s="24"/>
      <c r="G66" s="23"/>
      <c r="H66" s="23"/>
      <c r="I66" s="64"/>
    </row>
    <row r="67" spans="1:9" s="25" customFormat="1" x14ac:dyDescent="0.25">
      <c r="B67" s="23"/>
      <c r="C67" s="23"/>
      <c r="D67" s="23"/>
      <c r="E67" s="23"/>
      <c r="F67" s="23"/>
      <c r="G67" s="23"/>
      <c r="H67" s="23"/>
      <c r="I67" s="64"/>
    </row>
    <row r="68" spans="1:9" s="25" customFormat="1" x14ac:dyDescent="0.25">
      <c r="B68" s="23"/>
      <c r="C68" s="23"/>
      <c r="D68" s="23"/>
      <c r="E68" s="23"/>
      <c r="F68" s="23"/>
      <c r="G68" s="23"/>
      <c r="H68" s="23"/>
      <c r="I68" s="64"/>
    </row>
    <row r="69" spans="1:9" s="25" customFormat="1" x14ac:dyDescent="0.25">
      <c r="B69" s="23"/>
      <c r="C69" s="23"/>
      <c r="D69" s="23"/>
      <c r="E69" s="23"/>
      <c r="F69" s="23"/>
      <c r="G69" s="23"/>
      <c r="H69" s="23"/>
      <c r="I69" s="64"/>
    </row>
    <row r="70" spans="1:9" s="25" customFormat="1" x14ac:dyDescent="0.25">
      <c r="B70" s="23"/>
      <c r="C70" s="23"/>
      <c r="D70" s="23"/>
      <c r="E70" s="23"/>
      <c r="F70" s="23"/>
      <c r="G70" s="23"/>
      <c r="H70" s="23"/>
      <c r="I70" s="64"/>
    </row>
    <row r="71" spans="1:9" s="25" customFormat="1" x14ac:dyDescent="0.25">
      <c r="B71" s="23"/>
      <c r="C71" s="23"/>
      <c r="D71" s="23"/>
      <c r="E71" s="23"/>
      <c r="F71" s="23"/>
      <c r="G71" s="23"/>
      <c r="H71" s="23"/>
      <c r="I71" s="64"/>
    </row>
    <row r="72" spans="1:9" s="25" customFormat="1" x14ac:dyDescent="0.25">
      <c r="B72" s="23"/>
      <c r="C72" s="23"/>
      <c r="D72" s="23"/>
      <c r="E72" s="23"/>
      <c r="F72" s="23"/>
      <c r="G72" s="23"/>
      <c r="H72" s="23"/>
      <c r="I72" s="64"/>
    </row>
    <row r="73" spans="1:9" s="25" customFormat="1" x14ac:dyDescent="0.25">
      <c r="B73" s="23"/>
      <c r="C73" s="23"/>
      <c r="D73" s="23"/>
      <c r="E73" s="23"/>
      <c r="F73" s="23"/>
      <c r="G73" s="23"/>
      <c r="H73" s="23"/>
      <c r="I73" s="64"/>
    </row>
    <row r="74" spans="1:9" s="25" customFormat="1" x14ac:dyDescent="0.25">
      <c r="B74" s="23"/>
      <c r="C74" s="23"/>
      <c r="D74" s="23"/>
      <c r="E74" s="23"/>
      <c r="F74" s="23"/>
      <c r="G74" s="23"/>
      <c r="H74" s="23"/>
      <c r="I74" s="64"/>
    </row>
    <row r="75" spans="1:9" s="25" customFormat="1" x14ac:dyDescent="0.25">
      <c r="B75" s="23"/>
      <c r="C75" s="23"/>
      <c r="D75" s="23"/>
      <c r="E75" s="23"/>
      <c r="F75" s="23"/>
      <c r="G75" s="23"/>
      <c r="H75" s="23"/>
      <c r="I75" s="64"/>
    </row>
    <row r="76" spans="1:9" s="25" customFormat="1" x14ac:dyDescent="0.25">
      <c r="B76" s="23"/>
      <c r="C76" s="23"/>
      <c r="D76" s="23"/>
      <c r="E76" s="23"/>
      <c r="F76" s="23"/>
      <c r="G76" s="23"/>
      <c r="H76" s="23"/>
      <c r="I76" s="64"/>
    </row>
    <row r="77" spans="1:9" s="25" customFormat="1" x14ac:dyDescent="0.25">
      <c r="B77" s="23"/>
      <c r="C77" s="23"/>
      <c r="D77" s="23"/>
      <c r="E77" s="23"/>
      <c r="F77" s="23"/>
      <c r="G77" s="23"/>
      <c r="H77" s="23"/>
      <c r="I77" s="64"/>
    </row>
    <row r="78" spans="1:9" s="25" customFormat="1" x14ac:dyDescent="0.25">
      <c r="B78" s="23"/>
      <c r="C78" s="23"/>
      <c r="D78" s="23"/>
      <c r="E78" s="23"/>
      <c r="F78" s="23"/>
      <c r="G78" s="23"/>
      <c r="H78" s="23"/>
      <c r="I78" s="64"/>
    </row>
    <row r="79" spans="1:9" s="25" customFormat="1" x14ac:dyDescent="0.25">
      <c r="B79" s="23"/>
      <c r="C79" s="23"/>
      <c r="D79" s="23"/>
      <c r="E79" s="23"/>
      <c r="F79" s="23"/>
      <c r="G79" s="23"/>
      <c r="H79" s="23"/>
      <c r="I79" s="64"/>
    </row>
    <row r="80" spans="1:9" s="25" customFormat="1" x14ac:dyDescent="0.25">
      <c r="B80" s="23"/>
      <c r="C80" s="23"/>
      <c r="D80" s="23"/>
      <c r="E80" s="23"/>
      <c r="F80" s="23"/>
      <c r="G80" s="23"/>
      <c r="H80" s="23"/>
      <c r="I80" s="64"/>
    </row>
    <row r="81" spans="1:9" s="25" customFormat="1" x14ac:dyDescent="0.25">
      <c r="B81" s="23"/>
      <c r="C81" s="23"/>
      <c r="D81" s="23"/>
      <c r="E81" s="23"/>
      <c r="F81" s="23"/>
      <c r="G81" s="23"/>
      <c r="H81" s="23"/>
      <c r="I81" s="64"/>
    </row>
    <row r="82" spans="1:9" s="25" customFormat="1" x14ac:dyDescent="0.25">
      <c r="B82" s="23"/>
      <c r="C82" s="23"/>
      <c r="D82" s="23"/>
      <c r="E82" s="23"/>
      <c r="F82" s="24"/>
      <c r="G82" s="23"/>
      <c r="H82" s="23"/>
      <c r="I82" s="64"/>
    </row>
    <row r="83" spans="1:9" x14ac:dyDescent="0.25">
      <c r="A83" s="1"/>
      <c r="B83" s="166" t="s">
        <v>123</v>
      </c>
      <c r="C83" s="167"/>
      <c r="D83" s="167"/>
      <c r="E83" s="167"/>
      <c r="F83" s="167"/>
      <c r="G83" s="167"/>
      <c r="H83" s="168"/>
      <c r="I83" s="76">
        <f>SUM(I66:I82)</f>
        <v>0</v>
      </c>
    </row>
    <row r="84" spans="1:9" x14ac:dyDescent="0.25">
      <c r="A84" s="1"/>
      <c r="B84" s="166" t="s">
        <v>125</v>
      </c>
      <c r="C84" s="167"/>
      <c r="D84" s="167"/>
      <c r="E84" s="167"/>
      <c r="F84" s="167"/>
      <c r="G84" s="167"/>
      <c r="H84" s="168"/>
      <c r="I84" s="76">
        <f>I65+I83</f>
        <v>18251.949999999986</v>
      </c>
    </row>
    <row r="85" spans="1:9" x14ac:dyDescent="0.25">
      <c r="A85" s="1"/>
      <c r="B85" s="17" t="s">
        <v>122</v>
      </c>
    </row>
    <row r="87" spans="1:9" x14ac:dyDescent="0.25">
      <c r="A87" s="1"/>
    </row>
    <row r="88" spans="1:9" x14ac:dyDescent="0.25">
      <c r="A88" s="1"/>
    </row>
  </sheetData>
  <sheetProtection formatCells="0" formatColumns="0" insertColumns="0" insertRows="0" deleteColumns="0" deleteRows="0" selectLockedCells="1"/>
  <mergeCells count="7">
    <mergeCell ref="B84:H84"/>
    <mergeCell ref="I3:I5"/>
    <mergeCell ref="B65:H65"/>
    <mergeCell ref="B83:H83"/>
    <mergeCell ref="B4:B5"/>
    <mergeCell ref="C3:H3"/>
    <mergeCell ref="C4:H4"/>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6:G82 G6:G64">
      <formula1>F6</formula1>
    </dataValidation>
  </dataValidations>
  <pageMargins left="0.7" right="0.7" top="0.75" bottom="0.75" header="0.3" footer="0.3"/>
  <pageSetup paperSize="9" scale="67" fitToHeight="0"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26"/>
  <sheetViews>
    <sheetView workbookViewId="0">
      <selection activeCell="B6" sqref="B6:H6"/>
    </sheetView>
  </sheetViews>
  <sheetFormatPr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115</v>
      </c>
      <c r="C1" s="3"/>
    </row>
    <row r="3" spans="2:9" x14ac:dyDescent="0.25">
      <c r="B3" s="15"/>
      <c r="C3" s="169" t="s">
        <v>6</v>
      </c>
      <c r="D3" s="169"/>
      <c r="E3" s="169"/>
      <c r="F3" s="169"/>
      <c r="G3" s="169"/>
      <c r="H3" s="169"/>
      <c r="I3" s="170" t="s">
        <v>12</v>
      </c>
    </row>
    <row r="4" spans="2:9" x14ac:dyDescent="0.25">
      <c r="B4" s="171" t="s">
        <v>1</v>
      </c>
      <c r="C4" s="173" t="s">
        <v>71</v>
      </c>
      <c r="D4" s="174"/>
      <c r="E4" s="174"/>
      <c r="F4" s="174"/>
      <c r="G4" s="174"/>
      <c r="H4" s="175"/>
      <c r="I4" s="170"/>
    </row>
    <row r="5" spans="2:9" ht="31.5" x14ac:dyDescent="0.25">
      <c r="B5" s="172"/>
      <c r="C5" s="5" t="s">
        <v>39</v>
      </c>
      <c r="D5" s="5" t="s">
        <v>40</v>
      </c>
      <c r="E5" s="5" t="s">
        <v>41</v>
      </c>
      <c r="F5" s="5" t="s">
        <v>42</v>
      </c>
      <c r="G5" s="5" t="s">
        <v>53</v>
      </c>
      <c r="H5" s="5" t="s">
        <v>43</v>
      </c>
      <c r="I5" s="170"/>
    </row>
    <row r="6" spans="2:9" x14ac:dyDescent="0.25">
      <c r="B6" s="166" t="s">
        <v>350</v>
      </c>
      <c r="C6" s="167"/>
      <c r="D6" s="167"/>
      <c r="E6" s="167"/>
      <c r="F6" s="167"/>
      <c r="G6" s="167"/>
      <c r="H6" s="168"/>
      <c r="I6" s="76">
        <v>0</v>
      </c>
    </row>
    <row r="7" spans="2:9" s="25" customFormat="1" x14ac:dyDescent="0.25">
      <c r="B7" s="23"/>
      <c r="C7" s="23"/>
      <c r="D7" s="23"/>
      <c r="E7" s="23"/>
      <c r="F7" s="24"/>
      <c r="G7" s="24"/>
      <c r="H7" s="23"/>
      <c r="I7" s="64"/>
    </row>
    <row r="8" spans="2:9" s="25" customFormat="1" x14ac:dyDescent="0.25">
      <c r="B8" s="23"/>
      <c r="C8" s="23"/>
      <c r="D8" s="23"/>
      <c r="E8" s="23"/>
      <c r="F8" s="24"/>
      <c r="G8" s="24"/>
      <c r="H8" s="23"/>
      <c r="I8" s="64"/>
    </row>
    <row r="9" spans="2:9" s="25" customFormat="1" x14ac:dyDescent="0.25">
      <c r="B9" s="23"/>
      <c r="C9" s="23"/>
      <c r="D9" s="23"/>
      <c r="E9" s="23"/>
      <c r="F9" s="24"/>
      <c r="G9" s="24"/>
      <c r="H9" s="23"/>
      <c r="I9" s="64"/>
    </row>
    <row r="10" spans="2:9" s="25" customFormat="1" x14ac:dyDescent="0.25">
      <c r="B10" s="23"/>
      <c r="C10" s="23"/>
      <c r="D10" s="23"/>
      <c r="E10" s="23"/>
      <c r="F10" s="24"/>
      <c r="G10" s="24"/>
      <c r="H10" s="23"/>
      <c r="I10" s="64"/>
    </row>
    <row r="11" spans="2:9" s="25" customFormat="1" x14ac:dyDescent="0.25">
      <c r="B11" s="23"/>
      <c r="C11" s="23"/>
      <c r="D11" s="23"/>
      <c r="E11" s="23"/>
      <c r="F11" s="24"/>
      <c r="G11" s="24"/>
      <c r="H11" s="23"/>
      <c r="I11" s="64"/>
    </row>
    <row r="12" spans="2:9" s="25" customFormat="1" x14ac:dyDescent="0.25">
      <c r="B12" s="23"/>
      <c r="C12" s="23"/>
      <c r="D12" s="23"/>
      <c r="E12" s="23"/>
      <c r="F12" s="24"/>
      <c r="G12" s="24"/>
      <c r="H12" s="23"/>
      <c r="I12" s="64"/>
    </row>
    <row r="13" spans="2:9" s="25" customFormat="1" x14ac:dyDescent="0.25">
      <c r="B13" s="23"/>
      <c r="C13" s="23"/>
      <c r="D13" s="23"/>
      <c r="E13" s="23"/>
      <c r="F13" s="24"/>
      <c r="G13" s="24"/>
      <c r="H13" s="23"/>
      <c r="I13" s="64"/>
    </row>
    <row r="14" spans="2:9" s="25" customFormat="1" x14ac:dyDescent="0.25">
      <c r="B14" s="23"/>
      <c r="C14" s="23"/>
      <c r="D14" s="23"/>
      <c r="E14" s="23"/>
      <c r="F14" s="24"/>
      <c r="G14" s="24"/>
      <c r="H14" s="23"/>
      <c r="I14" s="64"/>
    </row>
    <row r="15" spans="2:9" s="25" customFormat="1" x14ac:dyDescent="0.25">
      <c r="B15" s="23"/>
      <c r="C15" s="23"/>
      <c r="D15" s="23"/>
      <c r="E15" s="23"/>
      <c r="F15" s="24"/>
      <c r="G15" s="24"/>
      <c r="H15" s="23"/>
      <c r="I15" s="64"/>
    </row>
    <row r="16" spans="2:9" s="25" customFormat="1" x14ac:dyDescent="0.25">
      <c r="B16" s="23"/>
      <c r="C16" s="23"/>
      <c r="D16" s="23"/>
      <c r="E16" s="23"/>
      <c r="F16" s="24"/>
      <c r="G16" s="24"/>
      <c r="H16" s="23"/>
      <c r="I16" s="64"/>
    </row>
    <row r="17" spans="2:9" s="25" customFormat="1" x14ac:dyDescent="0.25">
      <c r="B17" s="23"/>
      <c r="C17" s="23"/>
      <c r="D17" s="23"/>
      <c r="E17" s="23"/>
      <c r="F17" s="24"/>
      <c r="G17" s="24"/>
      <c r="H17" s="23"/>
      <c r="I17" s="64"/>
    </row>
    <row r="18" spans="2:9" s="25" customFormat="1" x14ac:dyDescent="0.25">
      <c r="B18" s="23"/>
      <c r="C18" s="23"/>
      <c r="D18" s="23"/>
      <c r="E18" s="23"/>
      <c r="F18" s="24"/>
      <c r="G18" s="24"/>
      <c r="H18" s="23"/>
      <c r="I18" s="64"/>
    </row>
    <row r="19" spans="2:9" s="25" customFormat="1" x14ac:dyDescent="0.25">
      <c r="B19" s="23"/>
      <c r="C19" s="23"/>
      <c r="D19" s="23"/>
      <c r="E19" s="23"/>
      <c r="F19" s="24"/>
      <c r="G19" s="24"/>
      <c r="H19" s="23"/>
      <c r="I19" s="64"/>
    </row>
    <row r="20" spans="2:9" s="25" customFormat="1" x14ac:dyDescent="0.25">
      <c r="B20" s="23"/>
      <c r="C20" s="23"/>
      <c r="D20" s="23"/>
      <c r="E20" s="23"/>
      <c r="F20" s="24"/>
      <c r="G20" s="24"/>
      <c r="H20" s="23"/>
      <c r="I20" s="64"/>
    </row>
    <row r="21" spans="2:9" s="25" customFormat="1" x14ac:dyDescent="0.25">
      <c r="B21" s="23"/>
      <c r="C21" s="23"/>
      <c r="D21" s="23"/>
      <c r="E21" s="23"/>
      <c r="F21" s="24"/>
      <c r="G21" s="24"/>
      <c r="H21" s="23"/>
      <c r="I21" s="64"/>
    </row>
    <row r="22" spans="2:9" s="25" customFormat="1" x14ac:dyDescent="0.25">
      <c r="B22" s="23"/>
      <c r="C22" s="23"/>
      <c r="D22" s="23"/>
      <c r="E22" s="23"/>
      <c r="F22" s="24"/>
      <c r="G22" s="24"/>
      <c r="H22" s="23"/>
      <c r="I22" s="64"/>
    </row>
    <row r="23" spans="2:9" s="25" customFormat="1" x14ac:dyDescent="0.25">
      <c r="B23" s="23"/>
      <c r="C23" s="23"/>
      <c r="D23" s="23"/>
      <c r="E23" s="23"/>
      <c r="F23" s="24"/>
      <c r="G23" s="24"/>
      <c r="H23" s="23"/>
      <c r="I23" s="64"/>
    </row>
    <row r="24" spans="2:9" x14ac:dyDescent="0.25">
      <c r="B24" s="166" t="s">
        <v>123</v>
      </c>
      <c r="C24" s="167"/>
      <c r="D24" s="167"/>
      <c r="E24" s="167"/>
      <c r="F24" s="167"/>
      <c r="G24" s="167"/>
      <c r="H24" s="168"/>
      <c r="I24" s="76">
        <f>SUM(I7:I23)</f>
        <v>0</v>
      </c>
    </row>
    <row r="25" spans="2:9" x14ac:dyDescent="0.25">
      <c r="B25" s="110" t="s">
        <v>51</v>
      </c>
      <c r="C25" s="111"/>
      <c r="D25" s="111"/>
      <c r="E25" s="111"/>
      <c r="F25" s="111"/>
      <c r="G25" s="111"/>
      <c r="H25" s="112"/>
      <c r="I25" s="76">
        <f>I6+I24</f>
        <v>0</v>
      </c>
    </row>
    <row r="26" spans="2:9" x14ac:dyDescent="0.25">
      <c r="B26" s="17" t="s">
        <v>122</v>
      </c>
    </row>
  </sheetData>
  <sheetProtection formatCells="0" formatColumns="0" formatRows="0" insertColumns="0" insertRows="0" deleteColumns="0" deleteRows="0" selectLockedCells="1"/>
  <mergeCells count="6">
    <mergeCell ref="B24:H24"/>
    <mergeCell ref="C3:H3"/>
    <mergeCell ref="I3:I5"/>
    <mergeCell ref="B4:B5"/>
    <mergeCell ref="C4:H4"/>
    <mergeCell ref="B6:H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23">
      <formula1>F7</formula1>
    </dataValidation>
  </dataValidations>
  <pageMargins left="0.7" right="0.7" top="0.75" bottom="0.75" header="0.3" footer="0.3"/>
  <pageSetup paperSize="9" scale="67"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26"/>
  <sheetViews>
    <sheetView workbookViewId="0">
      <selection activeCell="B6" sqref="B6:H6"/>
    </sheetView>
  </sheetViews>
  <sheetFormatPr defaultRowHeight="15.75" x14ac:dyDescent="0.25"/>
  <cols>
    <col min="1" max="1" width="4.1406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116</v>
      </c>
      <c r="C1" s="3"/>
    </row>
    <row r="3" spans="2:9" x14ac:dyDescent="0.25">
      <c r="B3" s="15"/>
      <c r="C3" s="169" t="s">
        <v>6</v>
      </c>
      <c r="D3" s="169"/>
      <c r="E3" s="169"/>
      <c r="F3" s="169"/>
      <c r="G3" s="169"/>
      <c r="H3" s="169"/>
      <c r="I3" s="170" t="s">
        <v>12</v>
      </c>
    </row>
    <row r="4" spans="2:9" x14ac:dyDescent="0.25">
      <c r="B4" s="171" t="s">
        <v>1</v>
      </c>
      <c r="C4" s="173" t="s">
        <v>71</v>
      </c>
      <c r="D4" s="174"/>
      <c r="E4" s="174"/>
      <c r="F4" s="174"/>
      <c r="G4" s="174"/>
      <c r="H4" s="175"/>
      <c r="I4" s="170"/>
    </row>
    <row r="5" spans="2:9" ht="31.5" x14ac:dyDescent="0.25">
      <c r="B5" s="172"/>
      <c r="C5" s="5" t="s">
        <v>39</v>
      </c>
      <c r="D5" s="5" t="s">
        <v>40</v>
      </c>
      <c r="E5" s="5" t="s">
        <v>41</v>
      </c>
      <c r="F5" s="5" t="s">
        <v>42</v>
      </c>
      <c r="G5" s="5" t="s">
        <v>53</v>
      </c>
      <c r="H5" s="5" t="s">
        <v>43</v>
      </c>
      <c r="I5" s="170"/>
    </row>
    <row r="6" spans="2:9" x14ac:dyDescent="0.25">
      <c r="B6" s="166" t="s">
        <v>350</v>
      </c>
      <c r="C6" s="167"/>
      <c r="D6" s="167"/>
      <c r="E6" s="167"/>
      <c r="F6" s="167"/>
      <c r="G6" s="167"/>
      <c r="H6" s="168"/>
      <c r="I6" s="76">
        <v>0</v>
      </c>
    </row>
    <row r="7" spans="2:9" s="25" customFormat="1" x14ac:dyDescent="0.25">
      <c r="B7" s="23"/>
      <c r="C7" s="23"/>
      <c r="D7" s="23"/>
      <c r="E7" s="23"/>
      <c r="F7" s="24"/>
      <c r="G7" s="24"/>
      <c r="H7" s="23"/>
      <c r="I7" s="64"/>
    </row>
    <row r="8" spans="2:9" s="25" customFormat="1" x14ac:dyDescent="0.25">
      <c r="B8" s="23"/>
      <c r="C8" s="23"/>
      <c r="D8" s="23"/>
      <c r="E8" s="23"/>
      <c r="F8" s="24"/>
      <c r="G8" s="24"/>
      <c r="H8" s="23"/>
      <c r="I8" s="64"/>
    </row>
    <row r="9" spans="2:9" s="25" customFormat="1" x14ac:dyDescent="0.25">
      <c r="B9" s="23"/>
      <c r="C9" s="23"/>
      <c r="D9" s="23"/>
      <c r="E9" s="23"/>
      <c r="F9" s="24"/>
      <c r="G9" s="24"/>
      <c r="H9" s="23"/>
      <c r="I9" s="64"/>
    </row>
    <row r="10" spans="2:9" s="25" customFormat="1" x14ac:dyDescent="0.25">
      <c r="B10" s="23"/>
      <c r="C10" s="23"/>
      <c r="D10" s="23"/>
      <c r="E10" s="23"/>
      <c r="F10" s="24"/>
      <c r="G10" s="24"/>
      <c r="H10" s="23"/>
      <c r="I10" s="64"/>
    </row>
    <row r="11" spans="2:9" s="25" customFormat="1" x14ac:dyDescent="0.25">
      <c r="B11" s="23"/>
      <c r="C11" s="23"/>
      <c r="D11" s="23"/>
      <c r="E11" s="23"/>
      <c r="F11" s="24"/>
      <c r="G11" s="24"/>
      <c r="H11" s="23"/>
      <c r="I11" s="64"/>
    </row>
    <row r="12" spans="2:9" s="25" customFormat="1" x14ac:dyDescent="0.25">
      <c r="B12" s="23"/>
      <c r="C12" s="23"/>
      <c r="D12" s="23"/>
      <c r="E12" s="23"/>
      <c r="F12" s="24"/>
      <c r="G12" s="24"/>
      <c r="H12" s="23"/>
      <c r="I12" s="64"/>
    </row>
    <row r="13" spans="2:9" s="25" customFormat="1" x14ac:dyDescent="0.25">
      <c r="B13" s="23"/>
      <c r="C13" s="23"/>
      <c r="D13" s="23"/>
      <c r="E13" s="23"/>
      <c r="F13" s="24"/>
      <c r="G13" s="24"/>
      <c r="H13" s="23"/>
      <c r="I13" s="64"/>
    </row>
    <row r="14" spans="2:9" s="25" customFormat="1" x14ac:dyDescent="0.25">
      <c r="B14" s="23"/>
      <c r="C14" s="23"/>
      <c r="D14" s="23"/>
      <c r="E14" s="23"/>
      <c r="F14" s="24"/>
      <c r="G14" s="24"/>
      <c r="H14" s="23"/>
      <c r="I14" s="64"/>
    </row>
    <row r="15" spans="2:9" s="25" customFormat="1" x14ac:dyDescent="0.25">
      <c r="B15" s="23"/>
      <c r="C15" s="23"/>
      <c r="D15" s="23"/>
      <c r="E15" s="23"/>
      <c r="F15" s="24"/>
      <c r="G15" s="24"/>
      <c r="H15" s="23"/>
      <c r="I15" s="64"/>
    </row>
    <row r="16" spans="2:9" s="25" customFormat="1" x14ac:dyDescent="0.25">
      <c r="B16" s="23"/>
      <c r="C16" s="23"/>
      <c r="D16" s="23"/>
      <c r="E16" s="23"/>
      <c r="F16" s="24"/>
      <c r="G16" s="24"/>
      <c r="H16" s="23"/>
      <c r="I16" s="64"/>
    </row>
    <row r="17" spans="2:9" s="25" customFormat="1" x14ac:dyDescent="0.25">
      <c r="B17" s="23"/>
      <c r="C17" s="23"/>
      <c r="D17" s="23"/>
      <c r="E17" s="23"/>
      <c r="F17" s="24"/>
      <c r="G17" s="24"/>
      <c r="H17" s="23"/>
      <c r="I17" s="64"/>
    </row>
    <row r="18" spans="2:9" s="25" customFormat="1" x14ac:dyDescent="0.25">
      <c r="B18" s="23"/>
      <c r="C18" s="23"/>
      <c r="D18" s="23"/>
      <c r="E18" s="23"/>
      <c r="F18" s="24"/>
      <c r="G18" s="24"/>
      <c r="H18" s="23"/>
      <c r="I18" s="64"/>
    </row>
    <row r="19" spans="2:9" s="25" customFormat="1" x14ac:dyDescent="0.25">
      <c r="B19" s="23"/>
      <c r="C19" s="23"/>
      <c r="D19" s="23"/>
      <c r="E19" s="23"/>
      <c r="F19" s="24"/>
      <c r="G19" s="24"/>
      <c r="H19" s="23"/>
      <c r="I19" s="64"/>
    </row>
    <row r="20" spans="2:9" s="25" customFormat="1" x14ac:dyDescent="0.25">
      <c r="B20" s="23"/>
      <c r="C20" s="23"/>
      <c r="D20" s="23"/>
      <c r="E20" s="23"/>
      <c r="F20" s="24"/>
      <c r="G20" s="24"/>
      <c r="H20" s="23"/>
      <c r="I20" s="64"/>
    </row>
    <row r="21" spans="2:9" s="25" customFormat="1" x14ac:dyDescent="0.25">
      <c r="B21" s="23"/>
      <c r="C21" s="23"/>
      <c r="D21" s="23"/>
      <c r="E21" s="23"/>
      <c r="F21" s="24"/>
      <c r="G21" s="24"/>
      <c r="H21" s="23"/>
      <c r="I21" s="64"/>
    </row>
    <row r="22" spans="2:9" s="25" customFormat="1" x14ac:dyDescent="0.25">
      <c r="B22" s="23"/>
      <c r="C22" s="23"/>
      <c r="D22" s="23"/>
      <c r="E22" s="23"/>
      <c r="F22" s="24"/>
      <c r="G22" s="24"/>
      <c r="H22" s="23"/>
      <c r="I22" s="64"/>
    </row>
    <row r="23" spans="2:9" s="25" customFormat="1" x14ac:dyDescent="0.25">
      <c r="B23" s="23"/>
      <c r="C23" s="23"/>
      <c r="D23" s="23"/>
      <c r="E23" s="23"/>
      <c r="F23" s="24"/>
      <c r="G23" s="24"/>
      <c r="H23" s="23"/>
      <c r="I23" s="64"/>
    </row>
    <row r="24" spans="2:9" x14ac:dyDescent="0.25">
      <c r="B24" s="166" t="s">
        <v>123</v>
      </c>
      <c r="C24" s="167"/>
      <c r="D24" s="167"/>
      <c r="E24" s="167"/>
      <c r="F24" s="167"/>
      <c r="G24" s="167"/>
      <c r="H24" s="168"/>
      <c r="I24" s="76">
        <f>SUM(I7:I23)</f>
        <v>0</v>
      </c>
    </row>
    <row r="25" spans="2:9" x14ac:dyDescent="0.25">
      <c r="B25" s="176" t="s">
        <v>120</v>
      </c>
      <c r="C25" s="177"/>
      <c r="D25" s="177"/>
      <c r="E25" s="177"/>
      <c r="F25" s="177"/>
      <c r="G25" s="177"/>
      <c r="H25" s="178"/>
      <c r="I25" s="76">
        <f>I6+I24</f>
        <v>0</v>
      </c>
    </row>
    <row r="26" spans="2:9" x14ac:dyDescent="0.25">
      <c r="B26" s="17" t="s">
        <v>122</v>
      </c>
    </row>
  </sheetData>
  <sheetProtection formatCells="0" formatColumns="0" formatRows="0" insertColumns="0" insertRows="0" deleteColumns="0" deleteRows="0" selectLockedCells="1"/>
  <mergeCells count="7">
    <mergeCell ref="B24:H24"/>
    <mergeCell ref="B25:H25"/>
    <mergeCell ref="C3:H3"/>
    <mergeCell ref="I3:I5"/>
    <mergeCell ref="B4:B5"/>
    <mergeCell ref="C4:H4"/>
    <mergeCell ref="B6:H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23">
      <formula1>F7</formula1>
    </dataValidation>
  </dataValidations>
  <pageMargins left="0.7" right="0.7" top="0.75" bottom="0.75" header="0.3" footer="0.3"/>
  <pageSetup paperSize="9" scale="67"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26"/>
  <sheetViews>
    <sheetView zoomScaleNormal="100" workbookViewId="0">
      <selection activeCell="B6" sqref="B6:H6"/>
    </sheetView>
  </sheetViews>
  <sheetFormatPr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103</v>
      </c>
      <c r="C1" s="3"/>
    </row>
    <row r="3" spans="2:9" x14ac:dyDescent="0.25">
      <c r="B3" s="15"/>
      <c r="C3" s="169" t="s">
        <v>6</v>
      </c>
      <c r="D3" s="169"/>
      <c r="E3" s="169"/>
      <c r="F3" s="169"/>
      <c r="G3" s="169"/>
      <c r="H3" s="169"/>
      <c r="I3" s="170" t="s">
        <v>12</v>
      </c>
    </row>
    <row r="4" spans="2:9" x14ac:dyDescent="0.25">
      <c r="B4" s="171" t="s">
        <v>1</v>
      </c>
      <c r="C4" s="173" t="s">
        <v>71</v>
      </c>
      <c r="D4" s="174"/>
      <c r="E4" s="174"/>
      <c r="F4" s="174"/>
      <c r="G4" s="174"/>
      <c r="H4" s="175"/>
      <c r="I4" s="170"/>
    </row>
    <row r="5" spans="2:9" ht="31.5" x14ac:dyDescent="0.25">
      <c r="B5" s="172"/>
      <c r="C5" s="5" t="s">
        <v>39</v>
      </c>
      <c r="D5" s="5" t="s">
        <v>40</v>
      </c>
      <c r="E5" s="5" t="s">
        <v>41</v>
      </c>
      <c r="F5" s="5" t="s">
        <v>42</v>
      </c>
      <c r="G5" s="5" t="s">
        <v>53</v>
      </c>
      <c r="H5" s="5" t="s">
        <v>43</v>
      </c>
      <c r="I5" s="170"/>
    </row>
    <row r="6" spans="2:9" x14ac:dyDescent="0.25">
      <c r="B6" s="166" t="s">
        <v>350</v>
      </c>
      <c r="C6" s="167"/>
      <c r="D6" s="167"/>
      <c r="E6" s="167"/>
      <c r="F6" s="167"/>
      <c r="G6" s="167"/>
      <c r="H6" s="168"/>
      <c r="I6" s="76">
        <v>0</v>
      </c>
    </row>
    <row r="7" spans="2:9" s="25" customFormat="1" x14ac:dyDescent="0.25">
      <c r="B7" s="23"/>
      <c r="C7" s="23"/>
      <c r="D7" s="23"/>
      <c r="E7" s="23"/>
      <c r="F7" s="24"/>
      <c r="G7" s="24"/>
      <c r="H7" s="23"/>
      <c r="I7" s="64"/>
    </row>
    <row r="8" spans="2:9" s="25" customFormat="1" x14ac:dyDescent="0.25">
      <c r="B8" s="23"/>
      <c r="C8" s="23"/>
      <c r="D8" s="23"/>
      <c r="E8" s="23"/>
      <c r="F8" s="24"/>
      <c r="G8" s="24"/>
      <c r="H8" s="23"/>
      <c r="I8" s="64"/>
    </row>
    <row r="9" spans="2:9" s="25" customFormat="1" x14ac:dyDescent="0.25">
      <c r="B9" s="23"/>
      <c r="C9" s="23"/>
      <c r="D9" s="23"/>
      <c r="E9" s="23"/>
      <c r="F9" s="24"/>
      <c r="G9" s="24"/>
      <c r="H9" s="23"/>
      <c r="I9" s="64"/>
    </row>
    <row r="10" spans="2:9" s="25" customFormat="1" x14ac:dyDescent="0.25">
      <c r="B10" s="23"/>
      <c r="C10" s="23"/>
      <c r="D10" s="23"/>
      <c r="E10" s="23"/>
      <c r="F10" s="24"/>
      <c r="G10" s="24"/>
      <c r="H10" s="23"/>
      <c r="I10" s="64"/>
    </row>
    <row r="11" spans="2:9" s="25" customFormat="1" x14ac:dyDescent="0.25">
      <c r="B11" s="23"/>
      <c r="C11" s="23"/>
      <c r="D11" s="23"/>
      <c r="E11" s="23"/>
      <c r="F11" s="24"/>
      <c r="G11" s="24"/>
      <c r="H11" s="23"/>
      <c r="I11" s="64"/>
    </row>
    <row r="12" spans="2:9" s="25" customFormat="1" x14ac:dyDescent="0.25">
      <c r="B12" s="23"/>
      <c r="C12" s="23"/>
      <c r="D12" s="23"/>
      <c r="E12" s="23"/>
      <c r="F12" s="24"/>
      <c r="G12" s="24"/>
      <c r="H12" s="23"/>
      <c r="I12" s="64"/>
    </row>
    <row r="13" spans="2:9" s="25" customFormat="1" x14ac:dyDescent="0.25">
      <c r="B13" s="23"/>
      <c r="C13" s="23"/>
      <c r="D13" s="23"/>
      <c r="E13" s="23"/>
      <c r="F13" s="24"/>
      <c r="G13" s="24"/>
      <c r="H13" s="23"/>
      <c r="I13" s="64"/>
    </row>
    <row r="14" spans="2:9" s="25" customFormat="1" x14ac:dyDescent="0.25">
      <c r="B14" s="23"/>
      <c r="C14" s="23"/>
      <c r="D14" s="23"/>
      <c r="E14" s="23"/>
      <c r="F14" s="24"/>
      <c r="G14" s="24"/>
      <c r="H14" s="23"/>
      <c r="I14" s="64"/>
    </row>
    <row r="15" spans="2:9" s="25" customFormat="1" x14ac:dyDescent="0.25">
      <c r="B15" s="23"/>
      <c r="C15" s="23"/>
      <c r="D15" s="23"/>
      <c r="E15" s="23"/>
      <c r="F15" s="24"/>
      <c r="G15" s="24"/>
      <c r="H15" s="23"/>
      <c r="I15" s="64"/>
    </row>
    <row r="16" spans="2:9" s="25" customFormat="1" x14ac:dyDescent="0.25">
      <c r="B16" s="23"/>
      <c r="C16" s="23"/>
      <c r="D16" s="23"/>
      <c r="E16" s="23"/>
      <c r="F16" s="24"/>
      <c r="G16" s="24"/>
      <c r="H16" s="23"/>
      <c r="I16" s="64"/>
    </row>
    <row r="17" spans="2:9" s="25" customFormat="1" x14ac:dyDescent="0.25">
      <c r="B17" s="23"/>
      <c r="C17" s="23"/>
      <c r="D17" s="23"/>
      <c r="E17" s="23"/>
      <c r="F17" s="24"/>
      <c r="G17" s="24"/>
      <c r="H17" s="23"/>
      <c r="I17" s="64"/>
    </row>
    <row r="18" spans="2:9" s="25" customFormat="1" x14ac:dyDescent="0.25">
      <c r="B18" s="23"/>
      <c r="C18" s="23"/>
      <c r="D18" s="23"/>
      <c r="E18" s="23"/>
      <c r="F18" s="24"/>
      <c r="G18" s="24"/>
      <c r="H18" s="23"/>
      <c r="I18" s="64"/>
    </row>
    <row r="19" spans="2:9" s="25" customFormat="1" x14ac:dyDescent="0.25">
      <c r="B19" s="23"/>
      <c r="C19" s="23"/>
      <c r="D19" s="23"/>
      <c r="E19" s="23"/>
      <c r="F19" s="24"/>
      <c r="G19" s="24"/>
      <c r="H19" s="23"/>
      <c r="I19" s="64"/>
    </row>
    <row r="20" spans="2:9" s="25" customFormat="1" x14ac:dyDescent="0.25">
      <c r="B20" s="23"/>
      <c r="C20" s="23"/>
      <c r="D20" s="23"/>
      <c r="E20" s="23"/>
      <c r="F20" s="24"/>
      <c r="G20" s="24"/>
      <c r="H20" s="23"/>
      <c r="I20" s="64"/>
    </row>
    <row r="21" spans="2:9" s="25" customFormat="1" x14ac:dyDescent="0.25">
      <c r="B21" s="23"/>
      <c r="C21" s="23"/>
      <c r="D21" s="23"/>
      <c r="E21" s="23"/>
      <c r="F21" s="24"/>
      <c r="G21" s="24"/>
      <c r="H21" s="23"/>
      <c r="I21" s="64"/>
    </row>
    <row r="22" spans="2:9" s="25" customFormat="1" x14ac:dyDescent="0.25">
      <c r="B22" s="23"/>
      <c r="C22" s="23"/>
      <c r="D22" s="23"/>
      <c r="E22" s="23"/>
      <c r="F22" s="24"/>
      <c r="G22" s="24"/>
      <c r="H22" s="23"/>
      <c r="I22" s="64"/>
    </row>
    <row r="23" spans="2:9" s="25" customFormat="1" x14ac:dyDescent="0.25">
      <c r="B23" s="23"/>
      <c r="C23" s="23"/>
      <c r="D23" s="23"/>
      <c r="E23" s="23"/>
      <c r="F23" s="24"/>
      <c r="G23" s="24"/>
      <c r="H23" s="23"/>
      <c r="I23" s="64"/>
    </row>
    <row r="24" spans="2:9" x14ac:dyDescent="0.25">
      <c r="B24" s="166" t="s">
        <v>123</v>
      </c>
      <c r="C24" s="167"/>
      <c r="D24" s="167"/>
      <c r="E24" s="167"/>
      <c r="F24" s="167"/>
      <c r="G24" s="167"/>
      <c r="H24" s="168"/>
      <c r="I24" s="76">
        <f>SUM(I7:I23)</f>
        <v>0</v>
      </c>
    </row>
    <row r="25" spans="2:9" x14ac:dyDescent="0.25">
      <c r="B25" s="110" t="s">
        <v>121</v>
      </c>
      <c r="C25" s="111"/>
      <c r="D25" s="111"/>
      <c r="E25" s="111"/>
      <c r="F25" s="111"/>
      <c r="G25" s="111"/>
      <c r="H25" s="112"/>
      <c r="I25" s="76">
        <f>I6+I24</f>
        <v>0</v>
      </c>
    </row>
    <row r="26" spans="2:9" x14ac:dyDescent="0.25">
      <c r="B26" s="17" t="s">
        <v>122</v>
      </c>
    </row>
  </sheetData>
  <sheetProtection formatCells="0" formatColumns="0" formatRows="0" insertColumns="0" insertRows="0" deleteColumns="0" deleteRows="0" selectLockedCells="1"/>
  <mergeCells count="6">
    <mergeCell ref="B24:H24"/>
    <mergeCell ref="C3:H3"/>
    <mergeCell ref="I3:I5"/>
    <mergeCell ref="B4:B5"/>
    <mergeCell ref="C4:H4"/>
    <mergeCell ref="B6:H6"/>
  </mergeCells>
  <dataValidations disablePrompts="1"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23">
      <formula1>F7</formula1>
    </dataValidation>
  </dataValidations>
  <pageMargins left="0.7" right="0.7" top="0.75" bottom="0.75" header="0.3" footer="0.3"/>
  <pageSetup paperSize="9" scale="67" fitToHeight="0"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B1:I28"/>
  <sheetViews>
    <sheetView zoomScaleNormal="100" workbookViewId="0">
      <selection activeCell="B8" sqref="B8:H8"/>
    </sheetView>
  </sheetViews>
  <sheetFormatPr defaultRowHeight="15.75" x14ac:dyDescent="0.25"/>
  <cols>
    <col min="1" max="1" width="2.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104</v>
      </c>
      <c r="C1" s="3"/>
    </row>
    <row r="3" spans="2:9" x14ac:dyDescent="0.25">
      <c r="B3" s="15"/>
      <c r="C3" s="169" t="s">
        <v>6</v>
      </c>
      <c r="D3" s="169"/>
      <c r="E3" s="169"/>
      <c r="F3" s="169"/>
      <c r="G3" s="169"/>
      <c r="H3" s="169"/>
      <c r="I3" s="170" t="s">
        <v>12</v>
      </c>
    </row>
    <row r="4" spans="2:9" x14ac:dyDescent="0.25">
      <c r="B4" s="171" t="s">
        <v>1</v>
      </c>
      <c r="C4" s="173" t="s">
        <v>71</v>
      </c>
      <c r="D4" s="174"/>
      <c r="E4" s="174"/>
      <c r="F4" s="174"/>
      <c r="G4" s="174"/>
      <c r="H4" s="175"/>
      <c r="I4" s="170"/>
    </row>
    <row r="5" spans="2:9" ht="31.5" x14ac:dyDescent="0.25">
      <c r="B5" s="172"/>
      <c r="C5" s="5" t="s">
        <v>39</v>
      </c>
      <c r="D5" s="5" t="s">
        <v>40</v>
      </c>
      <c r="E5" s="5" t="s">
        <v>41</v>
      </c>
      <c r="F5" s="5" t="s">
        <v>42</v>
      </c>
      <c r="G5" s="5" t="s">
        <v>53</v>
      </c>
      <c r="H5" s="5" t="s">
        <v>43</v>
      </c>
      <c r="I5" s="170"/>
    </row>
    <row r="6" spans="2:9" s="25" customFormat="1" ht="47.25" x14ac:dyDescent="0.25">
      <c r="B6" s="126" t="s">
        <v>227</v>
      </c>
      <c r="C6" s="23" t="s">
        <v>181</v>
      </c>
      <c r="D6" s="23" t="s">
        <v>156</v>
      </c>
      <c r="E6" s="23" t="s">
        <v>228</v>
      </c>
      <c r="F6" s="24">
        <v>42494</v>
      </c>
      <c r="G6" s="24">
        <v>42517</v>
      </c>
      <c r="H6" s="116" t="s">
        <v>229</v>
      </c>
      <c r="I6" s="64">
        <v>290.95999999999998</v>
      </c>
    </row>
    <row r="7" spans="2:9" s="25" customFormat="1" ht="47.25" x14ac:dyDescent="0.25">
      <c r="B7" s="126" t="s">
        <v>239</v>
      </c>
      <c r="C7" s="23" t="s">
        <v>238</v>
      </c>
      <c r="D7" s="23" t="s">
        <v>156</v>
      </c>
      <c r="E7" s="23">
        <v>16290</v>
      </c>
      <c r="F7" s="24">
        <v>42508</v>
      </c>
      <c r="G7" s="24">
        <v>42527</v>
      </c>
      <c r="H7" s="116" t="s">
        <v>240</v>
      </c>
      <c r="I7" s="64">
        <v>1420.8</v>
      </c>
    </row>
    <row r="8" spans="2:9" x14ac:dyDescent="0.25">
      <c r="B8" s="166" t="s">
        <v>350</v>
      </c>
      <c r="C8" s="167"/>
      <c r="D8" s="167"/>
      <c r="E8" s="167"/>
      <c r="F8" s="167"/>
      <c r="G8" s="167"/>
      <c r="H8" s="168"/>
      <c r="I8" s="76">
        <f>SUM(I6:I7)</f>
        <v>1711.76</v>
      </c>
    </row>
    <row r="9" spans="2:9" s="25" customFormat="1" x14ac:dyDescent="0.25">
      <c r="B9" s="23"/>
      <c r="C9" s="23"/>
      <c r="D9" s="23"/>
      <c r="E9" s="23"/>
      <c r="F9" s="24"/>
      <c r="G9" s="24"/>
      <c r="H9" s="23"/>
      <c r="I9" s="64"/>
    </row>
    <row r="10" spans="2:9" s="25" customFormat="1" x14ac:dyDescent="0.25">
      <c r="B10" s="23"/>
      <c r="C10" s="23"/>
      <c r="D10" s="23"/>
      <c r="E10" s="23"/>
      <c r="F10" s="24"/>
      <c r="G10" s="24"/>
      <c r="H10" s="23"/>
      <c r="I10" s="64"/>
    </row>
    <row r="11" spans="2:9" s="25" customFormat="1" x14ac:dyDescent="0.25">
      <c r="B11" s="23"/>
      <c r="C11" s="23"/>
      <c r="D11" s="23"/>
      <c r="E11" s="23"/>
      <c r="F11" s="24"/>
      <c r="G11" s="24"/>
      <c r="H11" s="23"/>
      <c r="I11" s="64"/>
    </row>
    <row r="12" spans="2:9" s="25" customFormat="1" x14ac:dyDescent="0.25">
      <c r="B12" s="23"/>
      <c r="C12" s="23"/>
      <c r="D12" s="23"/>
      <c r="E12" s="23"/>
      <c r="F12" s="24"/>
      <c r="G12" s="24"/>
      <c r="H12" s="23"/>
      <c r="I12" s="64"/>
    </row>
    <row r="13" spans="2:9" s="25" customFormat="1" x14ac:dyDescent="0.25">
      <c r="B13" s="23"/>
      <c r="C13" s="23"/>
      <c r="D13" s="23"/>
      <c r="E13" s="23"/>
      <c r="F13" s="24"/>
      <c r="G13" s="24"/>
      <c r="H13" s="23"/>
      <c r="I13" s="64"/>
    </row>
    <row r="14" spans="2:9" s="25" customFormat="1" x14ac:dyDescent="0.25">
      <c r="B14" s="23"/>
      <c r="C14" s="23"/>
      <c r="D14" s="23"/>
      <c r="E14" s="23"/>
      <c r="F14" s="24"/>
      <c r="G14" s="24"/>
      <c r="H14" s="23"/>
      <c r="I14" s="64"/>
    </row>
    <row r="15" spans="2:9" s="25" customFormat="1" x14ac:dyDescent="0.25">
      <c r="B15" s="23"/>
      <c r="C15" s="23"/>
      <c r="D15" s="23"/>
      <c r="E15" s="23"/>
      <c r="F15" s="24"/>
      <c r="G15" s="24"/>
      <c r="H15" s="23"/>
      <c r="I15" s="64"/>
    </row>
    <row r="16" spans="2:9" s="25" customFormat="1" x14ac:dyDescent="0.25">
      <c r="B16" s="23"/>
      <c r="C16" s="23"/>
      <c r="D16" s="23"/>
      <c r="E16" s="23"/>
      <c r="F16" s="24"/>
      <c r="G16" s="24"/>
      <c r="H16" s="23"/>
      <c r="I16" s="64"/>
    </row>
    <row r="17" spans="2:9" s="25" customFormat="1" x14ac:dyDescent="0.25">
      <c r="B17" s="23"/>
      <c r="C17" s="23"/>
      <c r="D17" s="23"/>
      <c r="E17" s="23"/>
      <c r="F17" s="24"/>
      <c r="G17" s="24"/>
      <c r="H17" s="23"/>
      <c r="I17" s="64"/>
    </row>
    <row r="18" spans="2:9" s="25" customFormat="1" x14ac:dyDescent="0.25">
      <c r="B18" s="23"/>
      <c r="C18" s="23"/>
      <c r="D18" s="23"/>
      <c r="E18" s="23"/>
      <c r="F18" s="24"/>
      <c r="G18" s="24"/>
      <c r="H18" s="23"/>
      <c r="I18" s="64"/>
    </row>
    <row r="19" spans="2:9" s="25" customFormat="1" x14ac:dyDescent="0.25">
      <c r="B19" s="23"/>
      <c r="C19" s="23"/>
      <c r="D19" s="23"/>
      <c r="E19" s="23"/>
      <c r="F19" s="24"/>
      <c r="G19" s="24"/>
      <c r="H19" s="23"/>
      <c r="I19" s="64"/>
    </row>
    <row r="20" spans="2:9" s="25" customFormat="1" x14ac:dyDescent="0.25">
      <c r="B20" s="23"/>
      <c r="C20" s="23"/>
      <c r="D20" s="23"/>
      <c r="E20" s="23"/>
      <c r="F20" s="24"/>
      <c r="G20" s="24"/>
      <c r="H20" s="23"/>
      <c r="I20" s="64"/>
    </row>
    <row r="21" spans="2:9" s="25" customFormat="1" x14ac:dyDescent="0.25">
      <c r="B21" s="23"/>
      <c r="C21" s="23"/>
      <c r="D21" s="23"/>
      <c r="E21" s="23"/>
      <c r="F21" s="24"/>
      <c r="G21" s="24"/>
      <c r="H21" s="23"/>
      <c r="I21" s="64"/>
    </row>
    <row r="22" spans="2:9" s="25" customFormat="1" x14ac:dyDescent="0.25">
      <c r="B22" s="23"/>
      <c r="C22" s="23"/>
      <c r="D22" s="23"/>
      <c r="E22" s="23"/>
      <c r="F22" s="24"/>
      <c r="G22" s="24"/>
      <c r="H22" s="23"/>
      <c r="I22" s="64"/>
    </row>
    <row r="23" spans="2:9" s="25" customFormat="1" x14ac:dyDescent="0.25">
      <c r="B23" s="23"/>
      <c r="C23" s="23"/>
      <c r="D23" s="23"/>
      <c r="E23" s="23"/>
      <c r="F23" s="24"/>
      <c r="G23" s="24"/>
      <c r="H23" s="23"/>
      <c r="I23" s="64"/>
    </row>
    <row r="24" spans="2:9" s="25" customFormat="1" x14ac:dyDescent="0.25">
      <c r="B24" s="23"/>
      <c r="C24" s="23"/>
      <c r="D24" s="23"/>
      <c r="E24" s="23"/>
      <c r="F24" s="24"/>
      <c r="G24" s="24"/>
      <c r="H24" s="23"/>
      <c r="I24" s="64"/>
    </row>
    <row r="25" spans="2:9" s="25" customFormat="1" x14ac:dyDescent="0.25">
      <c r="B25" s="23"/>
      <c r="C25" s="23"/>
      <c r="D25" s="23"/>
      <c r="E25" s="23"/>
      <c r="F25" s="24"/>
      <c r="G25" s="24"/>
      <c r="H25" s="23"/>
      <c r="I25" s="64"/>
    </row>
    <row r="26" spans="2:9" x14ac:dyDescent="0.25">
      <c r="B26" s="166" t="s">
        <v>123</v>
      </c>
      <c r="C26" s="167"/>
      <c r="D26" s="167"/>
      <c r="E26" s="167"/>
      <c r="F26" s="167"/>
      <c r="G26" s="167"/>
      <c r="H26" s="168"/>
      <c r="I26" s="76">
        <f>SUM(I9:I25)</f>
        <v>0</v>
      </c>
    </row>
    <row r="27" spans="2:9" x14ac:dyDescent="0.25">
      <c r="B27" s="110" t="s">
        <v>76</v>
      </c>
      <c r="C27" s="111"/>
      <c r="D27" s="111"/>
      <c r="E27" s="111"/>
      <c r="F27" s="111"/>
      <c r="G27" s="111"/>
      <c r="H27" s="112"/>
      <c r="I27" s="76">
        <f>I8+I26</f>
        <v>1711.76</v>
      </c>
    </row>
    <row r="28" spans="2:9" x14ac:dyDescent="0.25">
      <c r="B28" s="17" t="s">
        <v>122</v>
      </c>
    </row>
  </sheetData>
  <sheetProtection formatCells="0" formatColumns="0" formatRows="0" insertColumns="0" insertRows="0" deleteColumns="0" deleteRows="0" selectLockedCells="1"/>
  <mergeCells count="6">
    <mergeCell ref="B26:H26"/>
    <mergeCell ref="C3:H3"/>
    <mergeCell ref="I3:I5"/>
    <mergeCell ref="B4:B5"/>
    <mergeCell ref="C4:H4"/>
    <mergeCell ref="B8:H8"/>
  </mergeCells>
  <dataValidations xWindow="697" yWindow="469"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9:G25 G6:G7">
      <formula1>F6</formula1>
    </dataValidation>
  </dataValidations>
  <pageMargins left="0.7" right="0.7" top="0.75" bottom="0.75" header="0.3" footer="0.3"/>
  <pageSetup paperSize="9" scale="68" fitToHeight="0"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Eelarve</vt:lpstr>
      <vt:lpstr>Maksetaotlus</vt:lpstr>
      <vt:lpstr>KULUARUANDE KOOND</vt:lpstr>
      <vt:lpstr>1. Tööjõukulud</vt:lpstr>
      <vt:lpstr>2. Lähetuskulud</vt:lpstr>
      <vt:lpstr> 3. EL avalikustamise kulud</vt:lpstr>
      <vt:lpstr>4. Seadmed, varust, IKT</vt:lpstr>
      <vt:lpstr>5. Kinnisvara</vt:lpstr>
      <vt:lpstr>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Tanel Jõks</cp:lastModifiedBy>
  <cp:lastPrinted>2015-03-09T14:28:19Z</cp:lastPrinted>
  <dcterms:created xsi:type="dcterms:W3CDTF">2014-06-17T10:19:13Z</dcterms:created>
  <dcterms:modified xsi:type="dcterms:W3CDTF">2016-07-18T15:32:06Z</dcterms:modified>
</cp:coreProperties>
</file>